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EE1" lockStructure="1"/>
  <bookViews>
    <workbookView xWindow="0" yWindow="0" windowWidth="20490" windowHeight="7710" tabRatio="827" firstSheet="1" activeTab="1"/>
  </bookViews>
  <sheets>
    <sheet name="사용하기전에" sheetId="24" state="hidden" r:id="rId1"/>
    <sheet name="점수계산" sheetId="22" r:id="rId2"/>
    <sheet name="의치한 전형방식" sheetId="23" r:id="rId3"/>
    <sheet name="의대" sheetId="2" state="hidden" r:id="rId4"/>
    <sheet name="치대" sheetId="15" state="hidden" r:id="rId5"/>
    <sheet name="한의대" sheetId="16" state="hidden" r:id="rId6"/>
    <sheet name="수의대" sheetId="21" state="hidden" r:id="rId7"/>
    <sheet name="일반대" sheetId="17" state="hidden" r:id="rId8"/>
    <sheet name="진학사합체" sheetId="14" state="hidden" r:id="rId9"/>
    <sheet name="진학사누적테이블" sheetId="11" state="hidden" r:id="rId10"/>
    <sheet name="진학사누적%" sheetId="12" state="hidden" r:id="rId11"/>
    <sheet name="대학별계산" sheetId="7" r:id="rId12"/>
    <sheet name="탐구선택계산" sheetId="3" state="hidden" r:id="rId13"/>
    <sheet name="과탐변표종합" sheetId="5" r:id="rId14"/>
    <sheet name="오르비합체" sheetId="20" state="hidden" r:id="rId15"/>
    <sheet name="오르비누적테이블" sheetId="18" state="hidden" r:id="rId16"/>
    <sheet name="오르비누적%" sheetId="19" state="hidden" r:id="rId17"/>
    <sheet name="언수외" sheetId="6" state="hidden" r:id="rId18"/>
    <sheet name="청솔합체" sheetId="27" state="hidden" r:id="rId19"/>
    <sheet name="청솔누적테이블" sheetId="25" state="hidden" r:id="rId20"/>
    <sheet name="청솔누적%" sheetId="26" state="hidden" r:id="rId21"/>
    <sheet name="청솔" sheetId="10" state="hidden" r:id="rId22"/>
    <sheet name="원점수TB" sheetId="28" state="hidden" r:id="rId23"/>
  </sheets>
  <definedNames>
    <definedName name="_xlnm._FilterDatabase" localSheetId="16" hidden="1">'오르비누적%'!$A$1:$BG$61</definedName>
    <definedName name="_xlnm._FilterDatabase" localSheetId="15" hidden="1">오르비누적테이블!$A$1:$BF$61</definedName>
    <definedName name="_xlnm._FilterDatabase" localSheetId="10" hidden="1">'진학사누적%'!$A$1:$BG$61</definedName>
    <definedName name="_xlnm._FilterDatabase" localSheetId="9" hidden="1">진학사누적테이블!$A$1:$BG$61</definedName>
    <definedName name="_xlnm._FilterDatabase" localSheetId="21" hidden="1">청솔!$A$6:$N$70</definedName>
    <definedName name="_xlnm._FilterDatabase" localSheetId="20" hidden="1">'청솔누적%'!$A$1:$BG$61</definedName>
    <definedName name="_xlnm._FilterDatabase" localSheetId="19" hidden="1">청솔누적테이블!$A$1:$BF$61</definedName>
    <definedName name="_xlnm.Print_Area" localSheetId="0">사용하기전에!$B$4:$P$44</definedName>
    <definedName name="_xlnm.Print_Area" localSheetId="2">'의치한 전형방식'!$A$1:$AF$99</definedName>
    <definedName name="_xlnm.Print_Area" localSheetId="1">점수계산!$B$1:$S$77</definedName>
    <definedName name="pub?gid_1626479353_single_true_output_tsv" localSheetId="0">사용하기전에!$C$11:$D$32</definedName>
    <definedName name="pub?gid_1861183557_single_true_output_tsv" localSheetId="13">과탐변표종합!$A$1:$Z$328</definedName>
    <definedName name="pub?gid_641843797_single_true_output_tsv" localSheetId="0">사용하기전에!$C$5:$C$8</definedName>
    <definedName name="pub?gid_786346868_single_true_output_tsv" localSheetId="15">오르비누적테이블!$A$7:$BG$117</definedName>
    <definedName name="pub?gid_786346868_single_true_output_tsv" localSheetId="19">청솔누적테이블!$A$7:$BG$117</definedName>
    <definedName name="pub?gid_973199344_single_true_output_tsv" localSheetId="9">진학사누적테이블!$A$7:$BG$61</definedName>
    <definedName name="국백">대학별계산!$C$4</definedName>
    <definedName name="국표">대학별계산!$C$3</definedName>
    <definedName name="내신등급">점수계산!$D$8</definedName>
    <definedName name="수백">대학별계산!$D$4</definedName>
    <definedName name="수표">대학별계산!$D$3</definedName>
    <definedName name="영백">대학별계산!$E$4</definedName>
    <definedName name="영표">대학별계산!$E$3</definedName>
    <definedName name="탐1백">대학별계산!$F$4</definedName>
    <definedName name="탐1표">대학별계산!$F$3</definedName>
    <definedName name="탐2백">대학별계산!$G$4</definedName>
    <definedName name="탐2표">대학별계산!$G$3</definedName>
  </definedNames>
  <calcPr calcId="145621"/>
</workbook>
</file>

<file path=xl/calcChain.xml><?xml version="1.0" encoding="utf-8"?>
<calcChain xmlns="http://schemas.openxmlformats.org/spreadsheetml/2006/main">
  <c r="E5" i="22" l="1"/>
  <c r="F5" i="22"/>
  <c r="D5" i="22"/>
  <c r="F6" i="22" l="1"/>
  <c r="Q100" i="17" l="1"/>
  <c r="P100" i="17" s="1"/>
  <c r="Q101" i="17"/>
  <c r="P101" i="17" s="1"/>
  <c r="Q102" i="17"/>
  <c r="P102" i="17" s="1"/>
  <c r="Q103" i="17"/>
  <c r="P103" i="17" s="1"/>
  <c r="Q104" i="17"/>
  <c r="P104" i="17" s="1"/>
  <c r="Q105" i="17"/>
  <c r="P105" i="17" s="1"/>
  <c r="Q106" i="17"/>
  <c r="P106" i="17" s="1"/>
  <c r="Q107" i="17"/>
  <c r="P107" i="17" s="1"/>
  <c r="Q108" i="17"/>
  <c r="P108" i="17" s="1"/>
  <c r="Q109" i="17"/>
  <c r="P109" i="17" s="1"/>
  <c r="Q110" i="17"/>
  <c r="P110" i="17" s="1"/>
  <c r="Q111" i="17"/>
  <c r="P111" i="17" s="1"/>
  <c r="Q112" i="17"/>
  <c r="P112" i="17" s="1"/>
  <c r="Q113" i="17"/>
  <c r="P113" i="17" s="1"/>
  <c r="Q114" i="17"/>
  <c r="P114" i="17" s="1"/>
  <c r="Q115" i="17"/>
  <c r="P115" i="17" s="1"/>
  <c r="Q116" i="17"/>
  <c r="P116" i="17" s="1"/>
  <c r="Q117" i="17"/>
  <c r="P117" i="17" s="1"/>
  <c r="Q118" i="17"/>
  <c r="P118" i="17" s="1"/>
  <c r="Q119" i="17"/>
  <c r="P119" i="17" s="1"/>
  <c r="Q120" i="17"/>
  <c r="P120" i="17" s="1"/>
  <c r="Q121" i="17"/>
  <c r="P121" i="17" s="1"/>
  <c r="Q122" i="17"/>
  <c r="P122" i="17" s="1"/>
  <c r="Q99" i="17"/>
  <c r="P99" i="17" s="1"/>
  <c r="Q85" i="17"/>
  <c r="P85" i="17" s="1"/>
  <c r="Q86" i="17"/>
  <c r="P86" i="17" s="1"/>
  <c r="Q87" i="17"/>
  <c r="P87" i="17" s="1"/>
  <c r="Q88" i="17"/>
  <c r="P88" i="17" s="1"/>
  <c r="Q89" i="17"/>
  <c r="P89" i="17" s="1"/>
  <c r="Q90" i="17"/>
  <c r="P90" i="17" s="1"/>
  <c r="Q91" i="17"/>
  <c r="P91" i="17" s="1"/>
  <c r="Q92" i="17"/>
  <c r="P92" i="17" s="1"/>
  <c r="Q93" i="17"/>
  <c r="P93" i="17" s="1"/>
  <c r="Q94" i="17"/>
  <c r="P94" i="17" s="1"/>
  <c r="Q95" i="17"/>
  <c r="P95" i="17" s="1"/>
  <c r="Q84" i="17"/>
  <c r="P84" i="17" s="1"/>
  <c r="H117" i="17"/>
  <c r="G117" i="17" s="1"/>
  <c r="H116" i="17"/>
  <c r="G116" i="17" s="1"/>
  <c r="H115" i="17"/>
  <c r="G115" i="17" s="1"/>
  <c r="H114" i="17"/>
  <c r="G114" i="17" s="1"/>
  <c r="H113" i="17"/>
  <c r="G113" i="17" s="1"/>
  <c r="H112" i="17"/>
  <c r="G112" i="17" s="1"/>
  <c r="H111" i="17"/>
  <c r="G111" i="17" s="1"/>
  <c r="H110" i="17"/>
  <c r="G110" i="17" s="1"/>
  <c r="H107" i="17"/>
  <c r="G107" i="17" s="1"/>
  <c r="H106" i="17"/>
  <c r="G106" i="17" s="1"/>
  <c r="H105" i="17"/>
  <c r="G105" i="17"/>
  <c r="H104" i="17"/>
  <c r="G104" i="17" s="1"/>
  <c r="H103" i="17"/>
  <c r="G103" i="17" s="1"/>
  <c r="H102" i="17"/>
  <c r="G102" i="17" s="1"/>
  <c r="H101" i="17"/>
  <c r="G101" i="17"/>
  <c r="H100" i="17"/>
  <c r="G100" i="17" s="1"/>
  <c r="H99" i="17"/>
  <c r="G99" i="17" s="1"/>
  <c r="H98" i="17"/>
  <c r="G98" i="17" s="1"/>
  <c r="H97" i="17"/>
  <c r="G97" i="17" s="1"/>
  <c r="H96" i="17"/>
  <c r="G96" i="17" s="1"/>
  <c r="H95" i="17"/>
  <c r="G95" i="17"/>
  <c r="H94" i="17"/>
  <c r="G94" i="17" s="1"/>
  <c r="H93" i="17"/>
  <c r="G93" i="17" s="1"/>
  <c r="H92" i="17"/>
  <c r="G92" i="17" s="1"/>
  <c r="H91" i="17"/>
  <c r="G91" i="17" s="1"/>
  <c r="H90" i="17"/>
  <c r="G90" i="17" s="1"/>
  <c r="H89" i="17"/>
  <c r="G89" i="17" s="1"/>
  <c r="H88" i="17"/>
  <c r="G88" i="17" s="1"/>
  <c r="H87" i="17"/>
  <c r="G87" i="17"/>
  <c r="H86" i="17"/>
  <c r="G86" i="17" s="1"/>
  <c r="H85" i="17"/>
  <c r="G85" i="17" s="1"/>
  <c r="H84" i="17"/>
  <c r="G84" i="17" s="1"/>
  <c r="P66" i="17"/>
  <c r="P58" i="17"/>
  <c r="P50" i="17"/>
  <c r="Q50" i="17"/>
  <c r="Q51" i="17"/>
  <c r="P51" i="17" s="1"/>
  <c r="Q52" i="17"/>
  <c r="P52" i="17" s="1"/>
  <c r="Q53" i="17"/>
  <c r="P53" i="17" s="1"/>
  <c r="Q54" i="17"/>
  <c r="P54" i="17" s="1"/>
  <c r="Q55" i="17"/>
  <c r="P55" i="17" s="1"/>
  <c r="Q56" i="17"/>
  <c r="P56" i="17" s="1"/>
  <c r="Q57" i="17"/>
  <c r="P57" i="17" s="1"/>
  <c r="Q58" i="17"/>
  <c r="Q59" i="17"/>
  <c r="P59" i="17" s="1"/>
  <c r="Q60" i="17"/>
  <c r="P60" i="17" s="1"/>
  <c r="Q61" i="17"/>
  <c r="P61" i="17" s="1"/>
  <c r="Q62" i="17"/>
  <c r="P62" i="17" s="1"/>
  <c r="Q63" i="17"/>
  <c r="P63" i="17" s="1"/>
  <c r="Q64" i="17"/>
  <c r="P64" i="17" s="1"/>
  <c r="Q65" i="17"/>
  <c r="P65" i="17" s="1"/>
  <c r="Q66" i="17"/>
  <c r="Q67" i="17"/>
  <c r="P67" i="17" s="1"/>
  <c r="Q68" i="17"/>
  <c r="P68" i="17" s="1"/>
  <c r="Q69" i="17"/>
  <c r="P69" i="17" s="1"/>
  <c r="Q70" i="17"/>
  <c r="P70" i="17" s="1"/>
  <c r="Q71" i="17"/>
  <c r="P71" i="17" s="1"/>
  <c r="Q72" i="17"/>
  <c r="P72" i="17" s="1"/>
  <c r="Q73" i="17"/>
  <c r="P73" i="17" s="1"/>
  <c r="Q74" i="17"/>
  <c r="P74" i="17" s="1"/>
  <c r="Q49" i="17"/>
  <c r="P49" i="17" s="1"/>
  <c r="H50" i="17"/>
  <c r="G50" i="17" s="1"/>
  <c r="H51" i="17"/>
  <c r="G51" i="17" s="1"/>
  <c r="H52" i="17"/>
  <c r="G52" i="17" s="1"/>
  <c r="H53" i="17"/>
  <c r="G53" i="17" s="1"/>
  <c r="H54" i="17"/>
  <c r="G54" i="17" s="1"/>
  <c r="H55" i="17"/>
  <c r="G55" i="17" s="1"/>
  <c r="H56" i="17"/>
  <c r="G56" i="17" s="1"/>
  <c r="H57" i="17"/>
  <c r="G57" i="17" s="1"/>
  <c r="H58" i="17"/>
  <c r="G58" i="17" s="1"/>
  <c r="H59" i="17"/>
  <c r="G59" i="17" s="1"/>
  <c r="H60" i="17"/>
  <c r="G60" i="17" s="1"/>
  <c r="H61" i="17"/>
  <c r="G61" i="17" s="1"/>
  <c r="H62" i="17"/>
  <c r="G62" i="17" s="1"/>
  <c r="H63" i="17"/>
  <c r="G63" i="17" s="1"/>
  <c r="H64" i="17"/>
  <c r="G64" i="17" s="1"/>
  <c r="H65" i="17"/>
  <c r="G65" i="17" s="1"/>
  <c r="H66" i="17"/>
  <c r="G66" i="17" s="1"/>
  <c r="H67" i="17"/>
  <c r="G67" i="17" s="1"/>
  <c r="H68" i="17"/>
  <c r="G68" i="17" s="1"/>
  <c r="H69" i="17"/>
  <c r="G69" i="17" s="1"/>
  <c r="H70" i="17"/>
  <c r="G70" i="17" s="1"/>
  <c r="H71" i="17"/>
  <c r="G71" i="17" s="1"/>
  <c r="H72" i="17"/>
  <c r="G72" i="17" s="1"/>
  <c r="H73" i="17"/>
  <c r="G73" i="17" s="1"/>
  <c r="H74" i="17"/>
  <c r="G74" i="17" s="1"/>
  <c r="H75" i="17"/>
  <c r="G75" i="17" s="1"/>
  <c r="H76" i="17"/>
  <c r="G76" i="17" s="1"/>
  <c r="H77" i="17"/>
  <c r="G77" i="17" s="1"/>
  <c r="H78" i="17"/>
  <c r="G78" i="17" s="1"/>
  <c r="H79" i="17"/>
  <c r="G79" i="17" s="1"/>
  <c r="H80" i="17"/>
  <c r="G80" i="17" s="1"/>
  <c r="H81" i="17"/>
  <c r="G81" i="17" s="1"/>
  <c r="H49" i="17"/>
  <c r="G49" i="17" s="1"/>
  <c r="U59" i="7" l="1"/>
  <c r="BG77" i="26" l="1"/>
  <c r="BG76" i="26"/>
  <c r="BG75" i="26"/>
  <c r="BG74" i="26"/>
  <c r="BG73" i="26"/>
  <c r="BG72" i="26"/>
  <c r="BG71" i="26"/>
  <c r="BG70" i="26"/>
  <c r="BG69" i="26"/>
  <c r="BG68" i="26"/>
  <c r="BG67" i="26"/>
  <c r="BG66" i="26"/>
  <c r="BG65" i="26"/>
  <c r="BG64" i="26"/>
  <c r="BG63" i="26"/>
  <c r="BG62" i="26"/>
  <c r="BG61" i="26"/>
  <c r="BG60" i="26"/>
  <c r="BG59" i="26"/>
  <c r="BG58" i="26"/>
  <c r="BG57" i="26"/>
  <c r="BG56" i="26"/>
  <c r="BG55" i="26"/>
  <c r="BG54" i="26"/>
  <c r="BG53" i="26"/>
  <c r="BG52" i="26"/>
  <c r="BG51" i="26"/>
  <c r="BG50" i="26"/>
  <c r="BG49" i="26"/>
  <c r="BG48" i="26"/>
  <c r="BG47" i="26"/>
  <c r="BG46" i="26"/>
  <c r="BG45" i="26"/>
  <c r="BG44" i="26"/>
  <c r="BG43" i="26"/>
  <c r="BG42" i="26"/>
  <c r="BG41" i="26"/>
  <c r="BG40" i="26"/>
  <c r="BG39" i="26"/>
  <c r="BG38" i="26"/>
  <c r="BG37" i="26"/>
  <c r="BG36" i="26"/>
  <c r="BG35" i="26"/>
  <c r="BG34" i="26"/>
  <c r="BG33" i="26"/>
  <c r="BG32" i="26"/>
  <c r="BG31" i="26"/>
  <c r="BG30" i="26"/>
  <c r="BG29" i="26"/>
  <c r="BG28" i="26"/>
  <c r="BG27" i="26"/>
  <c r="BG26" i="26"/>
  <c r="BG25" i="26"/>
  <c r="BG24" i="26"/>
  <c r="BG23" i="26"/>
  <c r="BG22" i="26"/>
  <c r="BG21" i="26"/>
  <c r="BG20" i="26"/>
  <c r="BG19" i="26"/>
  <c r="BG18" i="26"/>
  <c r="BG17" i="26"/>
  <c r="BG16" i="26"/>
  <c r="BG15" i="26"/>
  <c r="BG14" i="26"/>
  <c r="BG13" i="26"/>
  <c r="BG12" i="26"/>
  <c r="BG11" i="26"/>
  <c r="BG10" i="26"/>
  <c r="BG9" i="26"/>
  <c r="BG8" i="26"/>
  <c r="BG7" i="26"/>
  <c r="AD15" i="22" l="1"/>
  <c r="AD16" i="22"/>
  <c r="AD17" i="22"/>
  <c r="AD18" i="22"/>
  <c r="AD19" i="22"/>
  <c r="AD20" i="22"/>
  <c r="AD21" i="22"/>
  <c r="AD14" i="22"/>
  <c r="Q42" i="22"/>
  <c r="P42" i="22"/>
  <c r="O42" i="22"/>
  <c r="N42" i="22"/>
  <c r="M42" i="22"/>
  <c r="L42" i="22"/>
  <c r="K42" i="22"/>
  <c r="J42" i="22"/>
  <c r="R41" i="22"/>
  <c r="Q41" i="22"/>
  <c r="P41" i="22"/>
  <c r="O41" i="22"/>
  <c r="N41" i="22"/>
  <c r="M41" i="22"/>
  <c r="L41" i="22"/>
  <c r="K41" i="22"/>
  <c r="R39" i="22"/>
  <c r="Q39" i="22"/>
  <c r="P39" i="22"/>
  <c r="P38" i="22"/>
  <c r="O39" i="22"/>
  <c r="N39" i="22"/>
  <c r="M39" i="22"/>
  <c r="L39" i="22"/>
  <c r="K39" i="22"/>
  <c r="J39" i="22"/>
  <c r="M34" i="22" l="1"/>
  <c r="N34" i="22"/>
  <c r="O34" i="22"/>
  <c r="P34" i="22"/>
  <c r="Q34" i="22"/>
  <c r="R34" i="22"/>
  <c r="K34" i="22"/>
  <c r="L34" i="22"/>
  <c r="J34" i="22"/>
  <c r="Q38" i="22"/>
  <c r="O38" i="22"/>
  <c r="N38" i="22"/>
  <c r="M38" i="22"/>
  <c r="L38" i="22"/>
  <c r="K38" i="22"/>
  <c r="J38" i="22"/>
  <c r="R35" i="22" l="1"/>
  <c r="Q35" i="22"/>
  <c r="P35" i="22"/>
  <c r="O35" i="22"/>
  <c r="N35" i="22"/>
  <c r="M35" i="22"/>
  <c r="L35" i="22"/>
  <c r="K35" i="22"/>
  <c r="J35" i="22"/>
  <c r="E7" i="22"/>
  <c r="F7" i="22"/>
  <c r="D7" i="22"/>
  <c r="W61" i="2" l="1"/>
  <c r="BG7" i="19"/>
  <c r="BG8" i="19"/>
  <c r="BG9" i="19"/>
  <c r="BG10" i="19"/>
  <c r="BG11" i="19"/>
  <c r="BG12" i="19"/>
  <c r="BG13" i="19"/>
  <c r="BG14" i="19"/>
  <c r="BG15" i="19"/>
  <c r="BG16" i="19"/>
  <c r="BG17" i="19"/>
  <c r="BG18" i="19"/>
  <c r="BG19" i="19"/>
  <c r="BG20" i="19"/>
  <c r="BG21" i="19"/>
  <c r="BG22" i="19"/>
  <c r="BG23" i="19"/>
  <c r="BG24" i="19"/>
  <c r="BG25" i="19"/>
  <c r="BG26" i="19"/>
  <c r="BG27" i="19"/>
  <c r="BG28" i="19"/>
  <c r="BG29" i="19"/>
  <c r="BG30" i="19"/>
  <c r="BG31" i="19"/>
  <c r="BG32" i="19"/>
  <c r="BG33" i="19"/>
  <c r="BG34" i="19"/>
  <c r="BG35" i="19"/>
  <c r="BG36" i="19"/>
  <c r="BG37" i="19"/>
  <c r="BG38" i="19"/>
  <c r="BG39" i="19"/>
  <c r="BG40" i="19"/>
  <c r="BG41" i="19"/>
  <c r="BG42" i="19"/>
  <c r="BG43" i="19"/>
  <c r="BG44" i="19"/>
  <c r="BG45" i="19"/>
  <c r="BG46" i="19"/>
  <c r="BG47" i="19"/>
  <c r="BG48" i="19"/>
  <c r="BG49" i="19"/>
  <c r="BG50" i="19"/>
  <c r="BG51" i="19"/>
  <c r="BG52" i="19"/>
  <c r="BG53" i="19"/>
  <c r="BG54" i="19"/>
  <c r="BG55" i="19"/>
  <c r="BG56" i="19"/>
  <c r="BG57" i="19"/>
  <c r="BG58" i="19"/>
  <c r="BG59" i="19"/>
  <c r="BG60" i="19"/>
  <c r="BG61" i="19"/>
  <c r="BG62" i="19"/>
  <c r="BG63" i="19"/>
  <c r="BG64" i="19"/>
  <c r="BG65" i="19"/>
  <c r="BG66" i="19"/>
  <c r="BG67" i="19"/>
  <c r="BG68" i="19"/>
  <c r="BG69" i="19"/>
  <c r="BG70" i="19"/>
  <c r="BG71" i="19"/>
  <c r="BG72" i="19"/>
  <c r="BG73" i="19"/>
  <c r="BG74" i="19"/>
  <c r="BG75" i="19"/>
  <c r="BG76" i="19"/>
  <c r="BG77" i="19"/>
  <c r="BG78" i="19"/>
  <c r="BG79" i="19"/>
  <c r="BG80" i="19"/>
  <c r="BG81" i="19"/>
  <c r="BG82" i="19"/>
  <c r="BG83" i="19"/>
  <c r="BG84" i="19"/>
  <c r="BG85" i="19"/>
  <c r="BG86" i="19"/>
  <c r="BG87" i="19"/>
  <c r="BG88" i="19"/>
  <c r="BG89" i="19"/>
  <c r="BG90" i="19"/>
  <c r="BG91" i="19"/>
  <c r="BG92" i="19"/>
  <c r="BG93" i="19"/>
  <c r="BG94" i="19"/>
  <c r="BG95" i="19"/>
  <c r="BG96" i="19"/>
  <c r="BG97" i="19"/>
  <c r="BG98" i="19"/>
  <c r="BG99" i="19"/>
  <c r="BG100" i="19"/>
  <c r="BG101" i="19"/>
  <c r="BG102" i="19"/>
  <c r="BG103" i="19"/>
  <c r="BG104" i="19"/>
  <c r="BG105" i="19"/>
  <c r="BG106" i="19"/>
  <c r="BG107" i="19"/>
  <c r="BG108" i="19"/>
  <c r="BG109" i="19"/>
  <c r="BG110" i="19"/>
  <c r="BG111" i="19"/>
  <c r="BG112" i="19"/>
  <c r="BG113" i="19"/>
  <c r="BG114" i="19"/>
  <c r="BG115" i="19"/>
  <c r="BG116" i="19"/>
  <c r="BG117" i="19"/>
  <c r="U61" i="2"/>
  <c r="F6" i="24" l="1"/>
  <c r="W65" i="7" l="1"/>
  <c r="V65" i="7"/>
  <c r="U65" i="7"/>
  <c r="T65" i="7"/>
  <c r="T64" i="7"/>
  <c r="W24" i="7" l="1"/>
  <c r="W23" i="7"/>
  <c r="W17" i="7"/>
  <c r="W15" i="7"/>
  <c r="W14" i="7"/>
  <c r="V14" i="7"/>
  <c r="U14" i="7"/>
  <c r="T14" i="7"/>
  <c r="W13" i="7"/>
  <c r="W66" i="7"/>
  <c r="V66" i="7"/>
  <c r="U66" i="7"/>
  <c r="T66" i="7"/>
  <c r="W62" i="7"/>
  <c r="U62" i="7"/>
  <c r="V61" i="7"/>
  <c r="U61" i="7"/>
  <c r="T61" i="7"/>
  <c r="W57" i="7"/>
  <c r="V57" i="7"/>
  <c r="U57" i="7"/>
  <c r="T57" i="7"/>
  <c r="W56" i="7"/>
  <c r="V56" i="7"/>
  <c r="U56" i="7"/>
  <c r="V53" i="7"/>
  <c r="U53" i="7"/>
  <c r="T53" i="7"/>
  <c r="V52" i="7"/>
  <c r="U52" i="7"/>
  <c r="T52" i="7"/>
  <c r="W51" i="7"/>
  <c r="V51" i="7"/>
  <c r="U51" i="7"/>
  <c r="T51" i="7"/>
  <c r="W48" i="7"/>
  <c r="W47" i="7"/>
  <c r="W46" i="7"/>
  <c r="V46" i="7"/>
  <c r="U46" i="7"/>
  <c r="T46" i="7"/>
  <c r="W45" i="7"/>
  <c r="V45" i="7"/>
  <c r="U45" i="7"/>
  <c r="V44" i="7"/>
  <c r="U44" i="7"/>
  <c r="T44" i="7"/>
  <c r="W43" i="7"/>
  <c r="V43" i="7"/>
  <c r="U43" i="7"/>
  <c r="T43" i="7"/>
  <c r="W41" i="7"/>
  <c r="V41" i="7"/>
  <c r="U41" i="7"/>
  <c r="T41" i="7"/>
  <c r="W39" i="7"/>
  <c r="V39" i="7"/>
  <c r="U39" i="7"/>
  <c r="T39" i="7"/>
  <c r="U36" i="7"/>
  <c r="W32" i="7"/>
  <c r="V32" i="7"/>
  <c r="U32" i="7"/>
  <c r="T32" i="7"/>
  <c r="W30" i="7"/>
  <c r="V30" i="7"/>
  <c r="U30" i="7"/>
  <c r="T30" i="7"/>
  <c r="V26" i="7"/>
  <c r="U26" i="7"/>
  <c r="T26" i="7"/>
  <c r="W25" i="7"/>
  <c r="V25" i="7"/>
  <c r="U25" i="7"/>
  <c r="T25" i="7"/>
  <c r="V24" i="7"/>
  <c r="U24" i="7"/>
  <c r="T24" i="7"/>
  <c r="V23" i="7"/>
  <c r="U23" i="7"/>
  <c r="T23" i="7"/>
  <c r="W21" i="7"/>
  <c r="V21" i="7"/>
  <c r="U21" i="7"/>
  <c r="W20" i="7"/>
  <c r="U20" i="7"/>
  <c r="W18" i="7"/>
  <c r="V18" i="7"/>
  <c r="U18" i="7"/>
  <c r="T18" i="7"/>
  <c r="V17" i="7"/>
  <c r="U17" i="7"/>
  <c r="T17" i="7"/>
  <c r="W16" i="7"/>
  <c r="V16" i="7"/>
  <c r="U16" i="7"/>
  <c r="T16" i="7"/>
  <c r="V15" i="7"/>
  <c r="U15" i="7"/>
  <c r="T15" i="7"/>
  <c r="V13" i="7"/>
  <c r="U13" i="7"/>
  <c r="T13" i="7"/>
  <c r="W8" i="7"/>
  <c r="V8" i="7"/>
  <c r="U8" i="7"/>
  <c r="T8" i="7"/>
  <c r="E6" i="22" l="1"/>
  <c r="D6" i="22"/>
  <c r="I58" i="22" l="1"/>
  <c r="L6" i="21" l="1"/>
  <c r="M7" i="21"/>
  <c r="D25" i="21"/>
  <c r="E25" i="21"/>
  <c r="D26" i="21"/>
  <c r="E26" i="21"/>
  <c r="D27" i="21"/>
  <c r="E27" i="21"/>
  <c r="D28" i="21"/>
  <c r="E28" i="21"/>
  <c r="C12" i="21"/>
  <c r="D12" i="21"/>
  <c r="E12" i="21"/>
  <c r="D13" i="21"/>
  <c r="E13" i="21"/>
  <c r="D14" i="21"/>
  <c r="E14" i="21"/>
  <c r="D15" i="21"/>
  <c r="E15" i="21"/>
  <c r="D16" i="21"/>
  <c r="E16" i="21"/>
  <c r="O6" i="15"/>
  <c r="W13" i="2"/>
  <c r="W55" i="2"/>
  <c r="W25" i="2"/>
  <c r="W43" i="2"/>
  <c r="W31" i="2"/>
  <c r="J12" i="15" s="1"/>
  <c r="W37" i="2"/>
  <c r="N49" i="2"/>
  <c r="R49" i="2"/>
  <c r="N25" i="2"/>
  <c r="E55" i="2"/>
  <c r="E31" i="21" s="1"/>
  <c r="E61" i="2"/>
  <c r="E36" i="15" s="1"/>
  <c r="I25" i="2"/>
  <c r="I61" i="2"/>
  <c r="W49" i="2"/>
  <c r="N61" i="2"/>
  <c r="J18" i="15" s="1"/>
  <c r="I37" i="2"/>
  <c r="J19" i="21" s="1"/>
  <c r="E49" i="2"/>
  <c r="E30" i="15" s="1"/>
  <c r="I43" i="2"/>
  <c r="E24" i="15" s="1"/>
  <c r="I31" i="2"/>
  <c r="E31" i="2"/>
  <c r="E25" i="2"/>
  <c r="E12" i="15" s="1"/>
  <c r="E19" i="21" s="1"/>
  <c r="N31" i="2"/>
  <c r="R25" i="2"/>
  <c r="R13" i="2"/>
  <c r="N13" i="2"/>
  <c r="E43" i="2"/>
  <c r="E37" i="2"/>
  <c r="E18" i="15" s="1"/>
  <c r="I13" i="2"/>
  <c r="E6" i="15" s="1"/>
  <c r="E19" i="2"/>
  <c r="E13" i="2"/>
  <c r="R19" i="2"/>
  <c r="R7" i="2"/>
  <c r="N19" i="2"/>
  <c r="N7" i="2"/>
  <c r="J6" i="15" s="1"/>
  <c r="E7" i="2"/>
  <c r="B6" i="21"/>
  <c r="C7" i="21"/>
  <c r="J13" i="21" l="1"/>
  <c r="J7" i="21"/>
  <c r="E7" i="17"/>
  <c r="E19" i="17"/>
  <c r="I19" i="17"/>
  <c r="C7" i="17"/>
  <c r="C13" i="17"/>
  <c r="C19" i="17"/>
  <c r="C25" i="17"/>
  <c r="C31" i="17"/>
  <c r="G19" i="17"/>
  <c r="G25" i="17"/>
  <c r="G31" i="17"/>
  <c r="L13" i="17"/>
  <c r="E31" i="17"/>
  <c r="W19" i="17" s="1"/>
  <c r="N19" i="17"/>
  <c r="E13" i="17" s="1"/>
  <c r="R19" i="17"/>
  <c r="R13" i="17"/>
  <c r="N13" i="17"/>
  <c r="O30" i="17" l="1"/>
  <c r="B12" i="21" s="1"/>
  <c r="P31" i="17"/>
  <c r="C13" i="21" s="1"/>
  <c r="O36" i="17"/>
  <c r="P37" i="17"/>
  <c r="K6" i="2"/>
  <c r="G5" i="15" s="1"/>
  <c r="L7" i="2"/>
  <c r="H6" i="15" s="1"/>
  <c r="T54" i="2"/>
  <c r="U55" i="2"/>
  <c r="L31" i="17"/>
  <c r="O18" i="17"/>
  <c r="P19" i="17"/>
  <c r="K24" i="17"/>
  <c r="L25" i="17"/>
  <c r="F30" i="17"/>
  <c r="T18" i="17"/>
  <c r="U19" i="17"/>
  <c r="B30" i="17"/>
  <c r="F24" i="17"/>
  <c r="K30" i="17" s="1"/>
  <c r="B24" i="17"/>
  <c r="K18" i="17"/>
  <c r="L19" i="17"/>
  <c r="B12" i="17"/>
  <c r="F18" i="17"/>
  <c r="B18" i="17"/>
  <c r="K12" i="17"/>
  <c r="O12" i="17"/>
  <c r="P13" i="17"/>
  <c r="B6" i="17"/>
  <c r="L12" i="16"/>
  <c r="M13" i="16"/>
  <c r="L6" i="16"/>
  <c r="M7" i="16"/>
  <c r="G36" i="16"/>
  <c r="H37" i="16"/>
  <c r="G30" i="16"/>
  <c r="H31" i="16"/>
  <c r="G24" i="16"/>
  <c r="H25" i="16"/>
  <c r="G18" i="16"/>
  <c r="B12" i="16"/>
  <c r="C13" i="16"/>
  <c r="G12" i="16"/>
  <c r="H13" i="16"/>
  <c r="G6" i="16"/>
  <c r="H7" i="16"/>
  <c r="B18" i="16"/>
  <c r="C19" i="16"/>
  <c r="L5" i="15"/>
  <c r="M6" i="15"/>
  <c r="T48" i="2"/>
  <c r="U49" i="2"/>
  <c r="T36" i="2"/>
  <c r="U37" i="2"/>
  <c r="T42" i="2"/>
  <c r="U43" i="2"/>
  <c r="K60" i="2"/>
  <c r="G17" i="15" s="1"/>
  <c r="L61" i="2"/>
  <c r="H18" i="15" s="1"/>
  <c r="F60" i="2"/>
  <c r="G61" i="2"/>
  <c r="B60" i="2"/>
  <c r="B35" i="15" s="1"/>
  <c r="C61" i="2"/>
  <c r="C36" i="15" s="1"/>
  <c r="B54" i="2"/>
  <c r="B30" i="21" s="1"/>
  <c r="C55" i="2"/>
  <c r="C31" i="21" s="1"/>
  <c r="O48" i="2"/>
  <c r="P49" i="2"/>
  <c r="K48" i="2"/>
  <c r="L49" i="2"/>
  <c r="F48" i="2"/>
  <c r="B24" i="21" s="1"/>
  <c r="G49" i="2"/>
  <c r="C25" i="21" s="1"/>
  <c r="B48" i="2"/>
  <c r="C49" i="2"/>
  <c r="F42" i="2"/>
  <c r="G43" i="2"/>
  <c r="B42" i="2"/>
  <c r="C43" i="2"/>
  <c r="F36" i="2"/>
  <c r="G18" i="21" s="1"/>
  <c r="G37" i="2"/>
  <c r="H19" i="21" s="1"/>
  <c r="B36" i="2"/>
  <c r="B17" i="15" s="1"/>
  <c r="C37" i="2"/>
  <c r="C18" i="15" s="1"/>
  <c r="O24" i="2"/>
  <c r="K36" i="17" s="1"/>
  <c r="P25" i="2"/>
  <c r="L37" i="17" s="1"/>
  <c r="B30" i="2"/>
  <c r="C31" i="2"/>
  <c r="F30" i="2"/>
  <c r="G31" i="2"/>
  <c r="T30" i="2"/>
  <c r="G11" i="15" s="1"/>
  <c r="U31" i="2"/>
  <c r="H12" i="15" s="1"/>
  <c r="K30" i="2"/>
  <c r="L31" i="2"/>
  <c r="K24" i="2"/>
  <c r="L25" i="2"/>
  <c r="T24" i="2"/>
  <c r="U25" i="2"/>
  <c r="T12" i="2"/>
  <c r="U13" i="2"/>
  <c r="B24" i="2"/>
  <c r="B11" i="15" s="1"/>
  <c r="B18" i="21" s="1"/>
  <c r="C25" i="2"/>
  <c r="C12" i="15" s="1"/>
  <c r="C19" i="21" s="1"/>
  <c r="F24" i="2"/>
  <c r="G25" i="2"/>
  <c r="T36" i="17" l="1"/>
  <c r="B36" i="17"/>
  <c r="C37" i="17"/>
  <c r="U37" i="17"/>
  <c r="B29" i="15"/>
  <c r="G12" i="21"/>
  <c r="G6" i="21"/>
  <c r="B23" i="15"/>
  <c r="B24" i="16"/>
  <c r="C24" i="15"/>
  <c r="H7" i="21"/>
  <c r="C30" i="15"/>
  <c r="H13" i="21"/>
  <c r="C25" i="16"/>
  <c r="B18" i="2"/>
  <c r="C19" i="2"/>
  <c r="F12" i="2"/>
  <c r="G13" i="2"/>
  <c r="B12" i="2"/>
  <c r="C13" i="2"/>
  <c r="K12" i="2"/>
  <c r="L13" i="2"/>
  <c r="O12" i="2"/>
  <c r="P13" i="2"/>
  <c r="K18" i="2"/>
  <c r="L19" i="2"/>
  <c r="O18" i="2"/>
  <c r="P19" i="2"/>
  <c r="O6" i="2"/>
  <c r="P7" i="2"/>
  <c r="C6" i="15" l="1"/>
  <c r="C7" i="16"/>
  <c r="B5" i="15"/>
  <c r="B6" i="16"/>
  <c r="B6" i="2"/>
  <c r="C7" i="2"/>
  <c r="AW17" i="3" l="1"/>
  <c r="AW18" i="3"/>
  <c r="D3" i="7" l="1"/>
  <c r="D65" i="7" s="1"/>
  <c r="E3" i="7"/>
  <c r="E67" i="7" s="1"/>
  <c r="C3" i="7"/>
  <c r="C65" i="7" s="1"/>
  <c r="E4" i="7"/>
  <c r="E58" i="7" s="1"/>
  <c r="D4" i="7"/>
  <c r="D58" i="7" s="1"/>
  <c r="D2" i="3"/>
  <c r="C2" i="3"/>
  <c r="L1" i="3"/>
  <c r="F1" i="3"/>
  <c r="E1" i="3"/>
  <c r="G2" i="7" l="1"/>
  <c r="H5" i="22" s="1"/>
  <c r="H7" i="22" s="1"/>
  <c r="F2" i="7"/>
  <c r="G5" i="22" s="1"/>
  <c r="G7" i="22"/>
  <c r="E64" i="7"/>
  <c r="D64" i="7"/>
  <c r="D67" i="7"/>
  <c r="C64" i="7"/>
  <c r="C67" i="7"/>
  <c r="T20" i="7"/>
  <c r="V20" i="7" s="1"/>
  <c r="E20" i="7" s="1"/>
  <c r="E66" i="7"/>
  <c r="E17" i="7"/>
  <c r="C66" i="7"/>
  <c r="C17" i="7"/>
  <c r="D66" i="7"/>
  <c r="D17" i="7"/>
  <c r="E65" i="7"/>
  <c r="E55" i="7"/>
  <c r="E52" i="7"/>
  <c r="E51" i="7"/>
  <c r="E53" i="7"/>
  <c r="E54" i="7"/>
  <c r="E48" i="7"/>
  <c r="E49" i="7"/>
  <c r="E38" i="7"/>
  <c r="E41" i="7"/>
  <c r="E57" i="7"/>
  <c r="E56" i="7"/>
  <c r="D56" i="7"/>
  <c r="D54" i="7"/>
  <c r="D48" i="7"/>
  <c r="D41" i="7"/>
  <c r="D57" i="7"/>
  <c r="D38" i="7"/>
  <c r="D49" i="7"/>
  <c r="D55" i="7"/>
  <c r="D52" i="7"/>
  <c r="D51" i="7"/>
  <c r="D53" i="7"/>
  <c r="C53" i="7"/>
  <c r="C51" i="7"/>
  <c r="C55" i="7"/>
  <c r="C52" i="7"/>
  <c r="C4" i="7"/>
  <c r="E61" i="7"/>
  <c r="E62" i="7"/>
  <c r="D61" i="7"/>
  <c r="D62" i="7"/>
  <c r="C61" i="7"/>
  <c r="C62" i="7"/>
  <c r="D43" i="7"/>
  <c r="E43" i="7"/>
  <c r="C43" i="7"/>
  <c r="D35" i="7"/>
  <c r="D46" i="7"/>
  <c r="D36" i="7"/>
  <c r="D39" i="7"/>
  <c r="D50" i="7" s="1"/>
  <c r="D42" i="7"/>
  <c r="D37" i="7"/>
  <c r="D40" i="7"/>
  <c r="D59" i="7"/>
  <c r="D45" i="7"/>
  <c r="E45" i="7"/>
  <c r="E35" i="7"/>
  <c r="E46" i="7"/>
  <c r="E36" i="7"/>
  <c r="E39" i="7"/>
  <c r="E50" i="7" s="1"/>
  <c r="E42" i="7"/>
  <c r="E40" i="7"/>
  <c r="E37" i="7"/>
  <c r="E59" i="7"/>
  <c r="E10" i="7"/>
  <c r="E13" i="7"/>
  <c r="E22" i="7"/>
  <c r="E26" i="7"/>
  <c r="E30" i="7"/>
  <c r="E34" i="7"/>
  <c r="E60" i="7"/>
  <c r="E16" i="7"/>
  <c r="E21" i="7"/>
  <c r="E14" i="7"/>
  <c r="E18" i="7"/>
  <c r="E23" i="7"/>
  <c r="E27" i="7"/>
  <c r="E31" i="7"/>
  <c r="E8" i="7"/>
  <c r="E11" i="7"/>
  <c r="E15" i="7"/>
  <c r="E19" i="7"/>
  <c r="E24" i="7"/>
  <c r="E28" i="7"/>
  <c r="E32" i="7"/>
  <c r="E47" i="7"/>
  <c r="E9" i="7"/>
  <c r="E12" i="7"/>
  <c r="E29" i="7"/>
  <c r="E33" i="7"/>
  <c r="E44" i="7"/>
  <c r="E25" i="7"/>
  <c r="C8" i="7"/>
  <c r="C11" i="7"/>
  <c r="C15" i="7"/>
  <c r="C19" i="7"/>
  <c r="C24" i="7"/>
  <c r="C28" i="7"/>
  <c r="C32" i="7"/>
  <c r="C47" i="7"/>
  <c r="C18" i="7"/>
  <c r="C9" i="7"/>
  <c r="C12" i="7"/>
  <c r="C16" i="7"/>
  <c r="C21" i="7"/>
  <c r="C25" i="7"/>
  <c r="C29" i="7"/>
  <c r="C33" i="7"/>
  <c r="C44" i="7"/>
  <c r="C10" i="7"/>
  <c r="C13" i="7"/>
  <c r="C22" i="7"/>
  <c r="C26" i="7"/>
  <c r="C30" i="7"/>
  <c r="C34" i="7"/>
  <c r="C60" i="7"/>
  <c r="C14" i="7"/>
  <c r="C23" i="7"/>
  <c r="C27" i="7"/>
  <c r="C31" i="7"/>
  <c r="D14" i="7"/>
  <c r="D18" i="7"/>
  <c r="D23" i="7"/>
  <c r="D27" i="7"/>
  <c r="D31" i="7"/>
  <c r="D22" i="7"/>
  <c r="D8" i="7"/>
  <c r="D11" i="7"/>
  <c r="D15" i="7"/>
  <c r="D19" i="7"/>
  <c r="D24" i="7"/>
  <c r="D28" i="7"/>
  <c r="D32" i="7"/>
  <c r="D47" i="7"/>
  <c r="D9" i="7"/>
  <c r="D12" i="7"/>
  <c r="D16" i="7"/>
  <c r="D20" i="7"/>
  <c r="D21" i="7"/>
  <c r="D25" i="7"/>
  <c r="D29" i="7"/>
  <c r="D33" i="7"/>
  <c r="D44" i="7"/>
  <c r="D10" i="7"/>
  <c r="D13" i="7"/>
  <c r="D26" i="7"/>
  <c r="D30" i="7"/>
  <c r="D34" i="7"/>
  <c r="D60" i="7"/>
  <c r="E7" i="7"/>
  <c r="C7" i="7"/>
  <c r="D7" i="7"/>
  <c r="J1" i="3"/>
  <c r="C9" i="3"/>
  <c r="BL9" i="3" s="1"/>
  <c r="C11" i="3"/>
  <c r="BL11" i="3" s="1"/>
  <c r="C10" i="3"/>
  <c r="BL10" i="3" s="1"/>
  <c r="C15" i="3"/>
  <c r="BL15" i="3" s="1"/>
  <c r="C12" i="3"/>
  <c r="BL12" i="3" s="1"/>
  <c r="F3" i="7" l="1"/>
  <c r="F66" i="7" s="1"/>
  <c r="C3" i="3"/>
  <c r="G3" i="7"/>
  <c r="G66" i="7" s="1"/>
  <c r="H66" i="7" s="1"/>
  <c r="D3" i="3"/>
  <c r="C13" i="3" s="1"/>
  <c r="BL13" i="3" s="1"/>
  <c r="I66" i="7"/>
  <c r="K93" i="22" s="1"/>
  <c r="K94" i="22" s="1"/>
  <c r="BK11" i="3"/>
  <c r="BJ11" i="3"/>
  <c r="BK13" i="3"/>
  <c r="BJ13" i="3"/>
  <c r="BK10" i="3"/>
  <c r="BJ10" i="3"/>
  <c r="BK9" i="3"/>
  <c r="BJ9" i="3"/>
  <c r="BK15" i="3"/>
  <c r="BJ15" i="3"/>
  <c r="BK12" i="3"/>
  <c r="BJ12" i="3"/>
  <c r="C35" i="7"/>
  <c r="C58" i="7"/>
  <c r="C40" i="7"/>
  <c r="C37" i="7"/>
  <c r="C46" i="7"/>
  <c r="C36" i="7"/>
  <c r="BB11" i="3"/>
  <c r="AX11" i="3"/>
  <c r="AZ11" i="3"/>
  <c r="Y11" i="3"/>
  <c r="Y13" i="3"/>
  <c r="BB13" i="3"/>
  <c r="AX13" i="3"/>
  <c r="AZ13" i="3"/>
  <c r="BB15" i="3"/>
  <c r="AX15" i="3"/>
  <c r="AZ15" i="3"/>
  <c r="Y15" i="3"/>
  <c r="AZ10" i="3"/>
  <c r="BB10" i="3"/>
  <c r="Y10" i="3"/>
  <c r="AX10" i="3"/>
  <c r="Y9" i="3"/>
  <c r="AZ9" i="3"/>
  <c r="BB9" i="3"/>
  <c r="AX9" i="3"/>
  <c r="Y12" i="3"/>
  <c r="BB12" i="3"/>
  <c r="AX12" i="3"/>
  <c r="AZ12" i="3"/>
  <c r="C39" i="7"/>
  <c r="C50" i="7" s="1"/>
  <c r="C54" i="7"/>
  <c r="C56" i="7"/>
  <c r="C57" i="7"/>
  <c r="C49" i="7"/>
  <c r="C38" i="7"/>
  <c r="C48" i="7"/>
  <c r="C41" i="7"/>
  <c r="C45" i="7"/>
  <c r="C42" i="7"/>
  <c r="C59" i="7"/>
  <c r="D10" i="3"/>
  <c r="AI10" i="3" s="1"/>
  <c r="D9" i="3"/>
  <c r="AP9" i="3" s="1"/>
  <c r="BH13" i="3"/>
  <c r="BI13" i="3"/>
  <c r="BH12" i="3"/>
  <c r="BI12" i="3"/>
  <c r="BH15" i="3"/>
  <c r="BI15" i="3"/>
  <c r="BH11" i="3"/>
  <c r="BI11" i="3"/>
  <c r="BH10" i="3"/>
  <c r="BI10" i="3"/>
  <c r="BH9" i="3"/>
  <c r="BI9" i="3"/>
  <c r="C20" i="7"/>
  <c r="D11" i="3"/>
  <c r="AF12" i="3"/>
  <c r="AG12" i="3"/>
  <c r="AE12" i="3"/>
  <c r="AD12" i="3"/>
  <c r="AB12" i="3"/>
  <c r="AA12" i="3"/>
  <c r="AC12" i="3"/>
  <c r="AF9" i="3"/>
  <c r="AG9" i="3"/>
  <c r="AE9" i="3"/>
  <c r="AD9" i="3"/>
  <c r="AB9" i="3"/>
  <c r="AA9" i="3"/>
  <c r="AC9" i="3"/>
  <c r="AG15" i="3"/>
  <c r="AF15" i="3"/>
  <c r="AD15" i="3"/>
  <c r="AE15" i="3"/>
  <c r="AA15" i="3"/>
  <c r="AC15" i="3"/>
  <c r="AB15" i="3"/>
  <c r="AG11" i="3"/>
  <c r="AF11" i="3"/>
  <c r="AD11" i="3"/>
  <c r="AE11" i="3"/>
  <c r="AA11" i="3"/>
  <c r="AC11" i="3"/>
  <c r="AB11" i="3"/>
  <c r="AG10" i="3"/>
  <c r="AF10" i="3"/>
  <c r="AE10" i="3"/>
  <c r="AD10" i="3"/>
  <c r="AC10" i="3"/>
  <c r="AA10" i="3"/>
  <c r="AB10" i="3"/>
  <c r="AF13" i="3"/>
  <c r="AG13" i="3"/>
  <c r="AE13" i="3"/>
  <c r="AD13" i="3"/>
  <c r="AC13" i="3"/>
  <c r="AB13" i="3"/>
  <c r="AA13" i="3"/>
  <c r="D15" i="3"/>
  <c r="BF15" i="3" s="1"/>
  <c r="G12" i="3"/>
  <c r="K12" i="3"/>
  <c r="P12" i="3"/>
  <c r="T12" i="3"/>
  <c r="X12" i="3"/>
  <c r="F12" i="3"/>
  <c r="W12" i="3"/>
  <c r="H12" i="3"/>
  <c r="M12" i="3"/>
  <c r="Q12" i="3"/>
  <c r="U12" i="3"/>
  <c r="J12" i="3"/>
  <c r="S12" i="3"/>
  <c r="I12" i="3"/>
  <c r="N12" i="3"/>
  <c r="R12" i="3"/>
  <c r="V12" i="3"/>
  <c r="Z12" i="3"/>
  <c r="L12" i="3"/>
  <c r="O12" i="3"/>
  <c r="G15" i="3"/>
  <c r="K15" i="3"/>
  <c r="P15" i="3"/>
  <c r="T15" i="3"/>
  <c r="X15" i="3"/>
  <c r="F15" i="3"/>
  <c r="W15" i="3"/>
  <c r="H15" i="3"/>
  <c r="M15" i="3"/>
  <c r="Q15" i="3"/>
  <c r="U15" i="3"/>
  <c r="J15" i="3"/>
  <c r="S15" i="3"/>
  <c r="L15" i="3"/>
  <c r="I15" i="3"/>
  <c r="N15" i="3"/>
  <c r="R15" i="3"/>
  <c r="V15" i="3"/>
  <c r="Z15" i="3"/>
  <c r="O15" i="3"/>
  <c r="H11" i="3"/>
  <c r="L11" i="3"/>
  <c r="P11" i="3"/>
  <c r="T11" i="3"/>
  <c r="X11" i="3"/>
  <c r="S11" i="3"/>
  <c r="I11" i="3"/>
  <c r="M11" i="3"/>
  <c r="Q11" i="3"/>
  <c r="U11" i="3"/>
  <c r="G11" i="3"/>
  <c r="O11" i="3"/>
  <c r="F11" i="3"/>
  <c r="J11" i="3"/>
  <c r="N11" i="3"/>
  <c r="R11" i="3"/>
  <c r="V11" i="3"/>
  <c r="Z11" i="3"/>
  <c r="K11" i="3"/>
  <c r="W11" i="3"/>
  <c r="I10" i="3"/>
  <c r="M10" i="3"/>
  <c r="Q10" i="3"/>
  <c r="U10" i="3"/>
  <c r="P10" i="3"/>
  <c r="X10" i="3"/>
  <c r="F10" i="3"/>
  <c r="J10" i="3"/>
  <c r="N10" i="3"/>
  <c r="R10" i="3"/>
  <c r="V10" i="3"/>
  <c r="Z10" i="3"/>
  <c r="H10" i="3"/>
  <c r="T10" i="3"/>
  <c r="G10" i="3"/>
  <c r="K10" i="3"/>
  <c r="O10" i="3"/>
  <c r="S10" i="3"/>
  <c r="W10" i="3"/>
  <c r="L10" i="3"/>
  <c r="L13" i="3"/>
  <c r="G13" i="3"/>
  <c r="K13" i="3"/>
  <c r="P13" i="3"/>
  <c r="T13" i="3"/>
  <c r="X13" i="3"/>
  <c r="J13" i="3"/>
  <c r="W13" i="3"/>
  <c r="H13" i="3"/>
  <c r="M13" i="3"/>
  <c r="Q13" i="3"/>
  <c r="U13" i="3"/>
  <c r="O13" i="3"/>
  <c r="I13" i="3"/>
  <c r="N13" i="3"/>
  <c r="R13" i="3"/>
  <c r="V13" i="3"/>
  <c r="Z13" i="3"/>
  <c r="F13" i="3"/>
  <c r="S13" i="3"/>
  <c r="F9" i="3"/>
  <c r="J9" i="3"/>
  <c r="N9" i="3"/>
  <c r="R9" i="3"/>
  <c r="V9" i="3"/>
  <c r="Z9" i="3"/>
  <c r="M9" i="3"/>
  <c r="Q9" i="3"/>
  <c r="G9" i="3"/>
  <c r="K9" i="3"/>
  <c r="O9" i="3"/>
  <c r="S9" i="3"/>
  <c r="W9" i="3"/>
  <c r="I9" i="3"/>
  <c r="U9" i="3"/>
  <c r="H9" i="3"/>
  <c r="L9" i="3"/>
  <c r="P9" i="3"/>
  <c r="T9" i="3"/>
  <c r="X9" i="3"/>
  <c r="D12" i="3"/>
  <c r="BF12" i="3" s="1"/>
  <c r="C8" i="3" l="1"/>
  <c r="C4" i="3"/>
  <c r="C14" i="3"/>
  <c r="D4" i="3"/>
  <c r="D13" i="3" s="1"/>
  <c r="BF13" i="3" s="1"/>
  <c r="J66" i="7"/>
  <c r="BF9" i="3"/>
  <c r="AU9" i="3"/>
  <c r="AV9" i="3" s="1"/>
  <c r="AY9" i="3"/>
  <c r="AI9" i="3"/>
  <c r="BG10" i="3"/>
  <c r="AY10" i="3"/>
  <c r="AU10" i="3"/>
  <c r="AV10" i="3" s="1"/>
  <c r="AU12" i="3"/>
  <c r="AV12" i="3" s="1"/>
  <c r="AY12" i="3"/>
  <c r="AY15" i="3"/>
  <c r="AU15" i="3"/>
  <c r="AV15" i="3" s="1"/>
  <c r="AQ11" i="3"/>
  <c r="AY11" i="3"/>
  <c r="AU11" i="3"/>
  <c r="AH10" i="3"/>
  <c r="AK10" i="3"/>
  <c r="AM10" i="3"/>
  <c r="BF10" i="3"/>
  <c r="AQ10" i="3"/>
  <c r="AL10" i="3"/>
  <c r="AR10" i="3"/>
  <c r="AO10" i="3"/>
  <c r="AN10" i="3"/>
  <c r="AT10" i="3"/>
  <c r="AS10" i="3"/>
  <c r="AJ10" i="3"/>
  <c r="AP10" i="3"/>
  <c r="AM9" i="3"/>
  <c r="AQ9" i="3"/>
  <c r="AK9" i="3"/>
  <c r="AL9" i="3"/>
  <c r="AJ9" i="3"/>
  <c r="AO9" i="3"/>
  <c r="AS9" i="3"/>
  <c r="AH9" i="3"/>
  <c r="AN9" i="3"/>
  <c r="AT9" i="3"/>
  <c r="AR9" i="3"/>
  <c r="BG9" i="3"/>
  <c r="AP11" i="3"/>
  <c r="AS11" i="3"/>
  <c r="AK11" i="3"/>
  <c r="AH11" i="3"/>
  <c r="BF11" i="3"/>
  <c r="AI11" i="3"/>
  <c r="AN11" i="3"/>
  <c r="AJ11" i="3"/>
  <c r="AM11" i="3"/>
  <c r="AL11" i="3"/>
  <c r="AR11" i="3"/>
  <c r="AO11" i="3"/>
  <c r="BG11" i="3"/>
  <c r="AT11" i="3"/>
  <c r="BG12" i="3"/>
  <c r="AR12" i="3"/>
  <c r="AQ12" i="3"/>
  <c r="AT12" i="3"/>
  <c r="AS12" i="3"/>
  <c r="AT15" i="3"/>
  <c r="AR15" i="3"/>
  <c r="AQ15" i="3"/>
  <c r="AS15" i="3"/>
  <c r="BG15" i="3"/>
  <c r="AP12" i="3"/>
  <c r="AO12" i="3"/>
  <c r="AM12" i="3"/>
  <c r="AN12" i="3"/>
  <c r="AL12" i="3"/>
  <c r="AO15" i="3"/>
  <c r="AP15" i="3"/>
  <c r="AL15" i="3"/>
  <c r="AM15" i="3"/>
  <c r="AN15" i="3"/>
  <c r="AJ12" i="3"/>
  <c r="AK12" i="3"/>
  <c r="AI12" i="3"/>
  <c r="AH12" i="3"/>
  <c r="AK15" i="3"/>
  <c r="AJ15" i="3"/>
  <c r="AI15" i="3"/>
  <c r="AH15" i="3"/>
  <c r="G6" i="22" l="1"/>
  <c r="F4" i="7" s="1"/>
  <c r="D8" i="3"/>
  <c r="BL8" i="3"/>
  <c r="BJ8" i="3"/>
  <c r="BB8" i="3"/>
  <c r="AZ8" i="3"/>
  <c r="BH8" i="3"/>
  <c r="AG8" i="3"/>
  <c r="AD8" i="3"/>
  <c r="AA8" i="3"/>
  <c r="J8" i="3"/>
  <c r="R8" i="3"/>
  <c r="Z8" i="3"/>
  <c r="F8" i="3"/>
  <c r="O8" i="3"/>
  <c r="W8" i="3"/>
  <c r="W2" i="3" s="1"/>
  <c r="M8" i="3"/>
  <c r="P8" i="3"/>
  <c r="X8" i="3"/>
  <c r="I8" i="3"/>
  <c r="BK8" i="3"/>
  <c r="Y8" i="3"/>
  <c r="AX8" i="3"/>
  <c r="BI8" i="3"/>
  <c r="AF8" i="3"/>
  <c r="AE8" i="3"/>
  <c r="AB8" i="3"/>
  <c r="AC8" i="3"/>
  <c r="N8" i="3"/>
  <c r="V8" i="3"/>
  <c r="U8" i="3"/>
  <c r="K8" i="3"/>
  <c r="S8" i="3"/>
  <c r="H8" i="3"/>
  <c r="L8" i="3"/>
  <c r="T8" i="3"/>
  <c r="G8" i="3"/>
  <c r="Q8" i="3"/>
  <c r="AI13" i="3"/>
  <c r="AK13" i="3"/>
  <c r="AN13" i="3"/>
  <c r="AO13" i="3"/>
  <c r="AR13" i="3"/>
  <c r="AT13" i="3"/>
  <c r="AY13" i="3"/>
  <c r="AH13" i="3"/>
  <c r="AJ13" i="3"/>
  <c r="AM13" i="3"/>
  <c r="AL13" i="3"/>
  <c r="AP13" i="3"/>
  <c r="AQ13" i="3"/>
  <c r="AS13" i="3"/>
  <c r="BG13" i="3"/>
  <c r="AU13" i="3"/>
  <c r="AV13" i="3" s="1"/>
  <c r="H6" i="22"/>
  <c r="G4" i="7" s="1"/>
  <c r="K95" i="22" s="1"/>
  <c r="D14" i="3"/>
  <c r="BL14" i="3"/>
  <c r="BJ14" i="3"/>
  <c r="BB14" i="3"/>
  <c r="Y14" i="3"/>
  <c r="BH14" i="3"/>
  <c r="AF14" i="3"/>
  <c r="AE14" i="3"/>
  <c r="AB14" i="3"/>
  <c r="C18" i="3"/>
  <c r="G14" i="3"/>
  <c r="P14" i="3"/>
  <c r="X14" i="3"/>
  <c r="L14" i="3"/>
  <c r="M14" i="3"/>
  <c r="U14" i="3"/>
  <c r="S14" i="3"/>
  <c r="N14" i="3"/>
  <c r="V14" i="3"/>
  <c r="J14" i="3"/>
  <c r="BK14" i="3"/>
  <c r="AZ14" i="3"/>
  <c r="AX14" i="3"/>
  <c r="BI14" i="3"/>
  <c r="AG14" i="3"/>
  <c r="AD14" i="3"/>
  <c r="AC14" i="3"/>
  <c r="AA14" i="3"/>
  <c r="C17" i="3"/>
  <c r="K14" i="3"/>
  <c r="T14" i="3"/>
  <c r="O14" i="3"/>
  <c r="H14" i="3"/>
  <c r="Q14" i="3"/>
  <c r="F14" i="3"/>
  <c r="I14" i="3"/>
  <c r="R14" i="3"/>
  <c r="Z14" i="3"/>
  <c r="W14" i="3"/>
  <c r="AU2" i="3"/>
  <c r="AV11" i="3"/>
  <c r="BA13" i="3"/>
  <c r="BC13" i="3"/>
  <c r="BD13" i="3" s="1"/>
  <c r="BE13" i="3" s="1"/>
  <c r="BC12" i="3"/>
  <c r="BD12" i="3" s="1"/>
  <c r="BE12" i="3" s="1"/>
  <c r="BA12" i="3"/>
  <c r="BA10" i="3"/>
  <c r="BC10" i="3"/>
  <c r="BD10" i="3" s="1"/>
  <c r="BE10" i="3" s="1"/>
  <c r="BC15" i="3"/>
  <c r="BD15" i="3" s="1"/>
  <c r="BE15" i="3" s="1"/>
  <c r="BA15" i="3"/>
  <c r="BA9" i="3"/>
  <c r="BC9" i="3"/>
  <c r="BD9" i="3" s="1"/>
  <c r="BE9" i="3" s="1"/>
  <c r="AU8" i="3" l="1"/>
  <c r="AV8" i="3" s="1"/>
  <c r="BG8" i="3"/>
  <c r="AR8" i="3"/>
  <c r="AT8" i="3"/>
  <c r="AP8" i="3"/>
  <c r="AM8" i="3"/>
  <c r="AL8" i="3"/>
  <c r="AJ8" i="3"/>
  <c r="AI8" i="3"/>
  <c r="AY8" i="3"/>
  <c r="BF8" i="3"/>
  <c r="AQ8" i="3"/>
  <c r="AS8" i="3"/>
  <c r="AO8" i="3"/>
  <c r="AN8" i="3"/>
  <c r="AK8" i="3"/>
  <c r="AH8" i="3"/>
  <c r="W18" i="3"/>
  <c r="G24" i="7" s="1"/>
  <c r="W17" i="3"/>
  <c r="F24" i="7" s="1"/>
  <c r="F18" i="3"/>
  <c r="G7" i="7" s="1"/>
  <c r="F17" i="3"/>
  <c r="F7" i="7" s="1"/>
  <c r="H18" i="3"/>
  <c r="G9" i="7" s="1"/>
  <c r="H17" i="3"/>
  <c r="F9" i="7" s="1"/>
  <c r="T17" i="3"/>
  <c r="F21" i="7" s="1"/>
  <c r="T18" i="3"/>
  <c r="G21" i="7" s="1"/>
  <c r="AC18" i="3"/>
  <c r="G30" i="7" s="1"/>
  <c r="AC17" i="3"/>
  <c r="F30" i="7" s="1"/>
  <c r="AG18" i="3"/>
  <c r="G34" i="7" s="1"/>
  <c r="AG17" i="3"/>
  <c r="F34" i="7" s="1"/>
  <c r="AX17" i="3"/>
  <c r="F51" i="7" s="1"/>
  <c r="AX18" i="3"/>
  <c r="G51" i="7" s="1"/>
  <c r="BK17" i="3"/>
  <c r="F65" i="7" s="1"/>
  <c r="BK18" i="3"/>
  <c r="G65" i="7" s="1"/>
  <c r="V18" i="3"/>
  <c r="G23" i="7" s="1"/>
  <c r="V17" i="3"/>
  <c r="F23" i="7" s="1"/>
  <c r="S18" i="3"/>
  <c r="G20" i="7" s="1"/>
  <c r="S17" i="3"/>
  <c r="F20" i="7" s="1"/>
  <c r="M18" i="3"/>
  <c r="G14" i="7" s="1"/>
  <c r="M17" i="3"/>
  <c r="F14" i="7" s="1"/>
  <c r="X18" i="3"/>
  <c r="G25" i="7" s="1"/>
  <c r="X17" i="3"/>
  <c r="F25" i="7" s="1"/>
  <c r="G18" i="3"/>
  <c r="G8" i="7" s="1"/>
  <c r="G17" i="3"/>
  <c r="F8" i="7" s="1"/>
  <c r="AB18" i="3"/>
  <c r="G29" i="7" s="1"/>
  <c r="AB17" i="3"/>
  <c r="F29" i="7" s="1"/>
  <c r="AF18" i="3"/>
  <c r="G33" i="7" s="1"/>
  <c r="AF17" i="3"/>
  <c r="F33" i="7" s="1"/>
  <c r="Y18" i="3"/>
  <c r="G26" i="7" s="1"/>
  <c r="Y17" i="3"/>
  <c r="F26" i="7" s="1"/>
  <c r="BJ18" i="3"/>
  <c r="G64" i="7" s="1"/>
  <c r="BJ17" i="3"/>
  <c r="F64" i="7" s="1"/>
  <c r="AS14" i="3"/>
  <c r="AP14" i="3"/>
  <c r="AH14" i="3"/>
  <c r="AM14" i="3"/>
  <c r="AJ14" i="3"/>
  <c r="AR14" i="3"/>
  <c r="AN14" i="3"/>
  <c r="AU14" i="3"/>
  <c r="D17" i="3"/>
  <c r="BF14" i="3"/>
  <c r="AI14" i="3"/>
  <c r="AO14" i="3"/>
  <c r="BG14" i="3"/>
  <c r="AQ14" i="3"/>
  <c r="AL14" i="3"/>
  <c r="AK14" i="3"/>
  <c r="AT14" i="3"/>
  <c r="AY14" i="3"/>
  <c r="D18" i="3"/>
  <c r="R18" i="3"/>
  <c r="G19" i="7" s="1"/>
  <c r="R17" i="3"/>
  <c r="F19" i="7" s="1"/>
  <c r="Z18" i="3"/>
  <c r="G27" i="7" s="1"/>
  <c r="Z17" i="3"/>
  <c r="F27" i="7" s="1"/>
  <c r="I18" i="3"/>
  <c r="G10" i="7" s="1"/>
  <c r="I17" i="3"/>
  <c r="F10" i="7" s="1"/>
  <c r="H10" i="7" s="1"/>
  <c r="I10" i="7" s="1"/>
  <c r="D2" i="26" s="1"/>
  <c r="Q18" i="3"/>
  <c r="G18" i="7" s="1"/>
  <c r="Q17" i="3"/>
  <c r="F18" i="7" s="1"/>
  <c r="H18" i="7" s="1"/>
  <c r="I18" i="7" s="1"/>
  <c r="L2" i="25" s="1"/>
  <c r="O18" i="3"/>
  <c r="G16" i="7" s="1"/>
  <c r="O17" i="3"/>
  <c r="F16" i="7" s="1"/>
  <c r="H16" i="7" s="1"/>
  <c r="I16" i="7" s="1"/>
  <c r="J2" i="25" s="1"/>
  <c r="K18" i="3"/>
  <c r="G12" i="7" s="1"/>
  <c r="K17" i="3"/>
  <c r="F12" i="7" s="1"/>
  <c r="H12" i="7" s="1"/>
  <c r="I12" i="7" s="1"/>
  <c r="F2" i="25" s="1"/>
  <c r="AA18" i="3"/>
  <c r="G28" i="7" s="1"/>
  <c r="AA17" i="3"/>
  <c r="F28" i="7" s="1"/>
  <c r="H28" i="7" s="1"/>
  <c r="I28" i="7" s="1"/>
  <c r="V2" i="26" s="1"/>
  <c r="AD18" i="3"/>
  <c r="G31" i="7" s="1"/>
  <c r="AD17" i="3"/>
  <c r="F31" i="7" s="1"/>
  <c r="H31" i="7" s="1"/>
  <c r="I31" i="7" s="1"/>
  <c r="Y2" i="25" s="1"/>
  <c r="BI18" i="3"/>
  <c r="G62" i="7" s="1"/>
  <c r="BI17" i="3"/>
  <c r="F62" i="7" s="1"/>
  <c r="H62" i="7" s="1"/>
  <c r="I62" i="7" s="1"/>
  <c r="J93" i="22" s="1"/>
  <c r="J94" i="22" s="1"/>
  <c r="AZ18" i="3"/>
  <c r="AZ17" i="3"/>
  <c r="F53" i="7" s="1"/>
  <c r="H53" i="7" s="1"/>
  <c r="I53" i="7" s="1"/>
  <c r="J17" i="3"/>
  <c r="F11" i="7" s="1"/>
  <c r="J18" i="3"/>
  <c r="G11" i="7" s="1"/>
  <c r="N18" i="3"/>
  <c r="G15" i="7" s="1"/>
  <c r="N17" i="3"/>
  <c r="F15" i="7" s="1"/>
  <c r="H15" i="7" s="1"/>
  <c r="I15" i="7" s="1"/>
  <c r="I2" i="26" s="1"/>
  <c r="U18" i="3"/>
  <c r="G22" i="7" s="1"/>
  <c r="U17" i="3"/>
  <c r="F22" i="7" s="1"/>
  <c r="H22" i="7" s="1"/>
  <c r="I22" i="7" s="1"/>
  <c r="P2" i="26" s="1"/>
  <c r="L18" i="3"/>
  <c r="G13" i="7" s="1"/>
  <c r="L17" i="3"/>
  <c r="F13" i="7" s="1"/>
  <c r="H13" i="7" s="1"/>
  <c r="I13" i="7" s="1"/>
  <c r="G2" i="26" s="1"/>
  <c r="P18" i="3"/>
  <c r="G17" i="7" s="1"/>
  <c r="P17" i="3"/>
  <c r="F17" i="7" s="1"/>
  <c r="H17" i="7" s="1"/>
  <c r="I17" i="7" s="1"/>
  <c r="K2" i="25" s="1"/>
  <c r="AE18" i="3"/>
  <c r="G32" i="7" s="1"/>
  <c r="AE17" i="3"/>
  <c r="F32" i="7" s="1"/>
  <c r="H32" i="7" s="1"/>
  <c r="I32" i="7" s="1"/>
  <c r="Z2" i="25" s="1"/>
  <c r="BH18" i="3"/>
  <c r="G61" i="7" s="1"/>
  <c r="BH17" i="3"/>
  <c r="F61" i="7" s="1"/>
  <c r="H61" i="7" s="1"/>
  <c r="I61" i="7" s="1"/>
  <c r="BC2" i="25" s="1"/>
  <c r="BB17" i="3"/>
  <c r="F55" i="7" s="1"/>
  <c r="BB18" i="3"/>
  <c r="G55" i="7" s="1"/>
  <c r="BL17" i="3"/>
  <c r="F67" i="7" s="1"/>
  <c r="BL18" i="3"/>
  <c r="G67" i="7" s="1"/>
  <c r="J2" i="26"/>
  <c r="F2" i="26"/>
  <c r="L2" i="18"/>
  <c r="J2" i="19"/>
  <c r="D2" i="19"/>
  <c r="BD2" i="19"/>
  <c r="F2" i="19"/>
  <c r="BA11" i="3"/>
  <c r="BC11" i="3"/>
  <c r="BD11" i="3" s="1"/>
  <c r="BE11" i="3" s="1"/>
  <c r="BC8" i="3"/>
  <c r="BA8" i="3"/>
  <c r="V2" i="11"/>
  <c r="J2" i="11"/>
  <c r="D2" i="11"/>
  <c r="BD2" i="11"/>
  <c r="F2" i="12"/>
  <c r="Y2" i="12"/>
  <c r="L2" i="12"/>
  <c r="P2" i="12"/>
  <c r="I2" i="12" l="1"/>
  <c r="BC2" i="12"/>
  <c r="G2" i="12"/>
  <c r="Z2" i="18"/>
  <c r="H27" i="7"/>
  <c r="I27" i="7" s="1"/>
  <c r="H19" i="7"/>
  <c r="I19" i="7" s="1"/>
  <c r="H65" i="7"/>
  <c r="I65" i="7" s="1"/>
  <c r="J82" i="22" s="1"/>
  <c r="H51" i="7"/>
  <c r="I51" i="7" s="1"/>
  <c r="BC2" i="11"/>
  <c r="P2" i="11"/>
  <c r="L2" i="11"/>
  <c r="Y2" i="11"/>
  <c r="I2" i="11"/>
  <c r="M2" i="11"/>
  <c r="F2" i="11"/>
  <c r="U2" i="11"/>
  <c r="K2" i="12"/>
  <c r="BD2" i="12"/>
  <c r="D2" i="12"/>
  <c r="J2" i="12"/>
  <c r="V2" i="12"/>
  <c r="M2" i="18"/>
  <c r="F2" i="18"/>
  <c r="U2" i="18"/>
  <c r="K2" i="19"/>
  <c r="D2" i="18"/>
  <c r="J2" i="18"/>
  <c r="V2" i="19"/>
  <c r="L2" i="19"/>
  <c r="M2" i="25"/>
  <c r="U2" i="25"/>
  <c r="D2" i="25"/>
  <c r="H21" i="7"/>
  <c r="I21" i="7" s="1"/>
  <c r="K2" i="11"/>
  <c r="Z2" i="12"/>
  <c r="G2" i="11"/>
  <c r="BD2" i="18"/>
  <c r="I2" i="19"/>
  <c r="Y2" i="18"/>
  <c r="K2" i="26"/>
  <c r="L2" i="26"/>
  <c r="Z2" i="11"/>
  <c r="K2" i="18"/>
  <c r="I2" i="18"/>
  <c r="V2" i="18"/>
  <c r="G2" i="18"/>
  <c r="Y2" i="19"/>
  <c r="P2" i="18"/>
  <c r="BC2" i="26"/>
  <c r="V2" i="25"/>
  <c r="BD2" i="26"/>
  <c r="I2" i="25"/>
  <c r="Y2" i="26"/>
  <c r="BC2" i="18"/>
  <c r="G2" i="19"/>
  <c r="P2" i="19"/>
  <c r="Z2" i="26"/>
  <c r="BD2" i="25"/>
  <c r="G2" i="25"/>
  <c r="BC2" i="19"/>
  <c r="Z2" i="19"/>
  <c r="P2" i="25"/>
  <c r="H67" i="7"/>
  <c r="I67" i="7" s="1"/>
  <c r="H55" i="7"/>
  <c r="I55" i="7" s="1"/>
  <c r="H11" i="7"/>
  <c r="I11" i="7" s="1"/>
  <c r="AY17" i="3"/>
  <c r="F52" i="7" s="1"/>
  <c r="AY18" i="3"/>
  <c r="G52" i="7" s="1"/>
  <c r="AK17" i="3"/>
  <c r="F38" i="7" s="1"/>
  <c r="AK18" i="3"/>
  <c r="G38" i="7" s="1"/>
  <c r="AQ17" i="3"/>
  <c r="F44" i="7" s="1"/>
  <c r="AQ18" i="3"/>
  <c r="G44" i="7" s="1"/>
  <c r="AO18" i="3"/>
  <c r="G42" i="7" s="1"/>
  <c r="AO17" i="3"/>
  <c r="F42" i="7" s="1"/>
  <c r="BF17" i="3"/>
  <c r="F59" i="7" s="1"/>
  <c r="BF18" i="3"/>
  <c r="G59" i="7" s="1"/>
  <c r="AV14" i="3"/>
  <c r="AU18" i="3"/>
  <c r="G48" i="7" s="1"/>
  <c r="AU17" i="3"/>
  <c r="F48" i="7" s="1"/>
  <c r="AR18" i="3"/>
  <c r="G45" i="7" s="1"/>
  <c r="AR17" i="3"/>
  <c r="F45" i="7" s="1"/>
  <c r="AM18" i="3"/>
  <c r="G40" i="7" s="1"/>
  <c r="AM17" i="3"/>
  <c r="F40" i="7" s="1"/>
  <c r="AP18" i="3"/>
  <c r="G43" i="7" s="1"/>
  <c r="AP17" i="3"/>
  <c r="F43" i="7" s="1"/>
  <c r="H64" i="7"/>
  <c r="I64" i="7" s="1"/>
  <c r="H26" i="7"/>
  <c r="I26" i="7" s="1"/>
  <c r="H33" i="7"/>
  <c r="I33" i="7" s="1"/>
  <c r="H29" i="7"/>
  <c r="I29" i="7" s="1"/>
  <c r="H8" i="7"/>
  <c r="I8" i="7" s="1"/>
  <c r="H25" i="7"/>
  <c r="I25" i="7" s="1"/>
  <c r="H14" i="7"/>
  <c r="I14" i="7" s="1"/>
  <c r="H20" i="7"/>
  <c r="I20" i="7" s="1"/>
  <c r="H23" i="7"/>
  <c r="I23" i="7" s="1"/>
  <c r="H34" i="7"/>
  <c r="I34" i="7" s="1"/>
  <c r="H30" i="7"/>
  <c r="I30" i="7" s="1"/>
  <c r="H9" i="7"/>
  <c r="I9" i="7" s="1"/>
  <c r="H7" i="7"/>
  <c r="I7" i="7" s="1"/>
  <c r="H24" i="7"/>
  <c r="I24" i="7" s="1"/>
  <c r="AU2" i="26"/>
  <c r="AU2" i="25"/>
  <c r="AT18" i="3"/>
  <c r="G47" i="7" s="1"/>
  <c r="AT17" i="3"/>
  <c r="F47" i="7" s="1"/>
  <c r="AL17" i="3"/>
  <c r="F39" i="7" s="1"/>
  <c r="AL18" i="3"/>
  <c r="G39" i="7" s="1"/>
  <c r="G50" i="7" s="1"/>
  <c r="BG18" i="3"/>
  <c r="G60" i="7" s="1"/>
  <c r="BG17" i="3"/>
  <c r="F60" i="7" s="1"/>
  <c r="AI18" i="3"/>
  <c r="G36" i="7" s="1"/>
  <c r="AI17" i="3"/>
  <c r="F36" i="7" s="1"/>
  <c r="AN18" i="3"/>
  <c r="G41" i="7" s="1"/>
  <c r="AN17" i="3"/>
  <c r="F41" i="7" s="1"/>
  <c r="AJ18" i="3"/>
  <c r="G37" i="7" s="1"/>
  <c r="AJ17" i="3"/>
  <c r="F37" i="7" s="1"/>
  <c r="AH18" i="3"/>
  <c r="G35" i="7" s="1"/>
  <c r="AH17" i="3"/>
  <c r="F35" i="7" s="1"/>
  <c r="AS17" i="3"/>
  <c r="F46" i="7" s="1"/>
  <c r="AS18" i="3"/>
  <c r="G46" i="7" s="1"/>
  <c r="M3" i="25"/>
  <c r="Y3" i="27" s="1"/>
  <c r="M4" i="25"/>
  <c r="Y4" i="27" s="1"/>
  <c r="M5" i="25"/>
  <c r="Y5" i="27" s="1"/>
  <c r="J4" i="25"/>
  <c r="S4" i="27" s="1"/>
  <c r="J5" i="25"/>
  <c r="S5" i="27" s="1"/>
  <c r="J3" i="25"/>
  <c r="S3" i="27" s="1"/>
  <c r="K3" i="25"/>
  <c r="U3" i="27" s="1"/>
  <c r="K4" i="25"/>
  <c r="U4" i="27" s="1"/>
  <c r="K5" i="25"/>
  <c r="U5" i="27" s="1"/>
  <c r="BD3" i="25"/>
  <c r="DG3" i="27" s="1"/>
  <c r="BD4" i="25"/>
  <c r="DG4" i="27" s="1"/>
  <c r="BD5" i="25"/>
  <c r="DG5" i="27" s="1"/>
  <c r="Y3" i="25"/>
  <c r="AW3" i="27" s="1"/>
  <c r="Y4" i="25"/>
  <c r="AW4" i="27" s="1"/>
  <c r="Y5" i="25"/>
  <c r="AW5" i="27" s="1"/>
  <c r="U3" i="25"/>
  <c r="AO3" i="27" s="1"/>
  <c r="U4" i="25"/>
  <c r="AO4" i="27" s="1"/>
  <c r="U5" i="25"/>
  <c r="AO5" i="27" s="1"/>
  <c r="D3" i="25"/>
  <c r="G3" i="27" s="1"/>
  <c r="D4" i="25"/>
  <c r="G4" i="27" s="1"/>
  <c r="D5" i="25"/>
  <c r="G5" i="27" s="1"/>
  <c r="I3" i="25"/>
  <c r="Q3" i="27" s="1"/>
  <c r="I4" i="25"/>
  <c r="Q4" i="27" s="1"/>
  <c r="I5" i="25"/>
  <c r="Q5" i="27" s="1"/>
  <c r="L3" i="25"/>
  <c r="W3" i="27" s="1"/>
  <c r="L4" i="25"/>
  <c r="W4" i="27" s="1"/>
  <c r="L5" i="25"/>
  <c r="W5" i="27" s="1"/>
  <c r="G3" i="25"/>
  <c r="M3" i="27" s="1"/>
  <c r="G4" i="25"/>
  <c r="M4" i="27" s="1"/>
  <c r="G5" i="25"/>
  <c r="M5" i="27" s="1"/>
  <c r="F4" i="25"/>
  <c r="K4" i="27" s="1"/>
  <c r="F3" i="25"/>
  <c r="K3" i="27" s="1"/>
  <c r="F5" i="25"/>
  <c r="K5" i="27" s="1"/>
  <c r="BC3" i="25"/>
  <c r="DE3" i="27" s="1"/>
  <c r="BC4" i="25"/>
  <c r="DE4" i="27" s="1"/>
  <c r="BC5" i="25"/>
  <c r="DE5" i="27" s="1"/>
  <c r="Z4" i="25"/>
  <c r="AY4" i="27" s="1"/>
  <c r="Z5" i="25"/>
  <c r="AY5" i="27" s="1"/>
  <c r="Z3" i="25"/>
  <c r="AY3" i="27" s="1"/>
  <c r="V3" i="25"/>
  <c r="AQ3" i="27" s="1"/>
  <c r="V4" i="25"/>
  <c r="AQ4" i="27" s="1"/>
  <c r="V5" i="25"/>
  <c r="AQ5" i="27" s="1"/>
  <c r="P3" i="25"/>
  <c r="AE3" i="27" s="1"/>
  <c r="P4" i="25"/>
  <c r="AE4" i="27" s="1"/>
  <c r="P5" i="25"/>
  <c r="AE5" i="27" s="1"/>
  <c r="DG2" i="27"/>
  <c r="DG6" i="27" s="1"/>
  <c r="G2" i="27"/>
  <c r="G6" i="27" s="1"/>
  <c r="Q2" i="27"/>
  <c r="Q6" i="27" s="1"/>
  <c r="W2" i="27"/>
  <c r="W6" i="27" s="1"/>
  <c r="M2" i="27"/>
  <c r="M6" i="27" s="1"/>
  <c r="K2" i="27"/>
  <c r="K6" i="27" s="1"/>
  <c r="DE2" i="27"/>
  <c r="DE6" i="27" s="1"/>
  <c r="AY2" i="27"/>
  <c r="AY6" i="27" s="1"/>
  <c r="AQ2" i="27"/>
  <c r="AQ6" i="27" s="1"/>
  <c r="AE2" i="27"/>
  <c r="AE6" i="27" s="1"/>
  <c r="S2" i="27"/>
  <c r="S6" i="27" s="1"/>
  <c r="U2" i="27"/>
  <c r="U6" i="27" s="1"/>
  <c r="AW2" i="27"/>
  <c r="AW6" i="27" s="1"/>
  <c r="Y2" i="27"/>
  <c r="Y6" i="27" s="1"/>
  <c r="AO2" i="27"/>
  <c r="AO6" i="27" s="1"/>
  <c r="AB2" i="19"/>
  <c r="AB4" i="19" s="1"/>
  <c r="J5" i="26"/>
  <c r="T5" i="27" s="1"/>
  <c r="J3" i="26"/>
  <c r="T3" i="27" s="1"/>
  <c r="J4" i="26"/>
  <c r="T4" i="27" s="1"/>
  <c r="K4" i="26"/>
  <c r="V4" i="27" s="1"/>
  <c r="K5" i="26"/>
  <c r="V5" i="27" s="1"/>
  <c r="K3" i="26"/>
  <c r="V3" i="27" s="1"/>
  <c r="BD3" i="26"/>
  <c r="DH3" i="27" s="1"/>
  <c r="BD4" i="26"/>
  <c r="DH4" i="27" s="1"/>
  <c r="BD5" i="26"/>
  <c r="DH5" i="27" s="1"/>
  <c r="Y3" i="26"/>
  <c r="AX3" i="27" s="1"/>
  <c r="Y5" i="26"/>
  <c r="AX5" i="27" s="1"/>
  <c r="Y4" i="26"/>
  <c r="AX4" i="27" s="1"/>
  <c r="D3" i="26"/>
  <c r="H3" i="27" s="1"/>
  <c r="D5" i="26"/>
  <c r="H5" i="27" s="1"/>
  <c r="D4" i="26"/>
  <c r="H4" i="27" s="1"/>
  <c r="I3" i="26"/>
  <c r="R3" i="27" s="1"/>
  <c r="I5" i="26"/>
  <c r="R5" i="27" s="1"/>
  <c r="I4" i="26"/>
  <c r="R4" i="27" s="1"/>
  <c r="P3" i="26"/>
  <c r="AF3" i="27" s="1"/>
  <c r="P4" i="26"/>
  <c r="AF4" i="27" s="1"/>
  <c r="P5" i="26"/>
  <c r="AF5" i="27" s="1"/>
  <c r="BC3" i="26"/>
  <c r="DF3" i="27" s="1"/>
  <c r="BC4" i="26"/>
  <c r="DF4" i="27" s="1"/>
  <c r="BC5" i="26"/>
  <c r="DF5" i="27" s="1"/>
  <c r="Z5" i="26"/>
  <c r="AZ5" i="27" s="1"/>
  <c r="Z4" i="26"/>
  <c r="AZ4" i="27" s="1"/>
  <c r="Z3" i="26"/>
  <c r="AZ3" i="27" s="1"/>
  <c r="V5" i="26"/>
  <c r="AR5" i="27" s="1"/>
  <c r="V3" i="26"/>
  <c r="AR3" i="27" s="1"/>
  <c r="V4" i="26"/>
  <c r="AR4" i="27" s="1"/>
  <c r="F5" i="26"/>
  <c r="L5" i="27" s="1"/>
  <c r="F3" i="26"/>
  <c r="L3" i="27" s="1"/>
  <c r="F4" i="26"/>
  <c r="L4" i="27" s="1"/>
  <c r="L3" i="26"/>
  <c r="X3" i="27" s="1"/>
  <c r="L4" i="26"/>
  <c r="X4" i="27" s="1"/>
  <c r="L5" i="26"/>
  <c r="X5" i="27" s="1"/>
  <c r="G3" i="26"/>
  <c r="N3" i="27" s="1"/>
  <c r="G4" i="26"/>
  <c r="N4" i="27" s="1"/>
  <c r="G5" i="26"/>
  <c r="N5" i="27" s="1"/>
  <c r="AO2" i="20"/>
  <c r="D25" i="2" s="1"/>
  <c r="D12" i="15" s="1"/>
  <c r="D19" i="21" s="1"/>
  <c r="Q2" i="20"/>
  <c r="Q6" i="20" s="1"/>
  <c r="AW2" i="20"/>
  <c r="D49" i="2" s="1"/>
  <c r="I13" i="21" s="1"/>
  <c r="K2" i="20"/>
  <c r="K6" i="20" s="1"/>
  <c r="Y2" i="20"/>
  <c r="Y6" i="20" s="1"/>
  <c r="AE2" i="20"/>
  <c r="AE6" i="20" s="1"/>
  <c r="U2" i="20"/>
  <c r="U6" i="20" s="1"/>
  <c r="G2" i="20"/>
  <c r="D19" i="17" s="1"/>
  <c r="AQ2" i="20"/>
  <c r="D31" i="2" s="1"/>
  <c r="DG2" i="20"/>
  <c r="DG6" i="20" s="1"/>
  <c r="S2" i="20"/>
  <c r="H13" i="2" s="1"/>
  <c r="D6" i="15" s="1"/>
  <c r="DE2" i="20"/>
  <c r="DE6" i="20" s="1"/>
  <c r="W2" i="20"/>
  <c r="W6" i="20" s="1"/>
  <c r="M2" i="20"/>
  <c r="M6" i="20" s="1"/>
  <c r="AY2" i="20"/>
  <c r="H37" i="2" s="1"/>
  <c r="I19" i="21" s="1"/>
  <c r="K3" i="19"/>
  <c r="K4" i="19"/>
  <c r="K5" i="19"/>
  <c r="D3" i="19"/>
  <c r="D4" i="19"/>
  <c r="D5" i="19"/>
  <c r="I3" i="19"/>
  <c r="I4" i="19"/>
  <c r="I5" i="19"/>
  <c r="V3" i="19"/>
  <c r="V4" i="19"/>
  <c r="V5" i="19"/>
  <c r="Y3" i="19"/>
  <c r="Y4" i="19"/>
  <c r="Y5" i="19"/>
  <c r="F3" i="19"/>
  <c r="F4" i="19"/>
  <c r="F5" i="19"/>
  <c r="P3" i="19"/>
  <c r="P4" i="19"/>
  <c r="P5" i="19"/>
  <c r="BD3" i="19"/>
  <c r="BD4" i="19"/>
  <c r="BD5" i="19"/>
  <c r="J3" i="19"/>
  <c r="J4" i="19"/>
  <c r="J5" i="19"/>
  <c r="BC3" i="19"/>
  <c r="BC4" i="19"/>
  <c r="BC5" i="19"/>
  <c r="L3" i="19"/>
  <c r="L4" i="19"/>
  <c r="L5" i="19"/>
  <c r="G3" i="19"/>
  <c r="G4" i="19"/>
  <c r="G5" i="19"/>
  <c r="Z3" i="19"/>
  <c r="Z4" i="19"/>
  <c r="Z5" i="19"/>
  <c r="K5" i="12"/>
  <c r="K3" i="12"/>
  <c r="K4" i="12"/>
  <c r="J5" i="12"/>
  <c r="J3" i="12"/>
  <c r="J4" i="12"/>
  <c r="G5" i="12"/>
  <c r="G4" i="12"/>
  <c r="G3" i="12"/>
  <c r="P3" i="12"/>
  <c r="P4" i="12"/>
  <c r="P5" i="12"/>
  <c r="BD4" i="12"/>
  <c r="BD3" i="12"/>
  <c r="BD5" i="12"/>
  <c r="L3" i="12"/>
  <c r="L5" i="12"/>
  <c r="L4" i="12"/>
  <c r="Y4" i="12"/>
  <c r="Y3" i="12"/>
  <c r="Y5" i="12"/>
  <c r="I5" i="12"/>
  <c r="I3" i="12"/>
  <c r="I4" i="12"/>
  <c r="D5" i="12"/>
  <c r="D3" i="12"/>
  <c r="D4" i="12"/>
  <c r="Z5" i="12"/>
  <c r="Z4" i="12"/>
  <c r="Z3" i="12"/>
  <c r="V5" i="12"/>
  <c r="V4" i="12"/>
  <c r="V3" i="12"/>
  <c r="BC5" i="12"/>
  <c r="BC4" i="12"/>
  <c r="BC3" i="12"/>
  <c r="F4" i="12"/>
  <c r="F5" i="12"/>
  <c r="F3" i="12"/>
  <c r="Q2" i="14"/>
  <c r="Y3" i="18"/>
  <c r="Y5" i="18"/>
  <c r="Y4" i="18"/>
  <c r="AY2" i="14"/>
  <c r="AQ2" i="14"/>
  <c r="BD5" i="18"/>
  <c r="BD4" i="18"/>
  <c r="BD3" i="18"/>
  <c r="D5" i="18"/>
  <c r="D3" i="18"/>
  <c r="D4" i="18"/>
  <c r="I5" i="18"/>
  <c r="I4" i="18"/>
  <c r="I3" i="18"/>
  <c r="V5" i="18"/>
  <c r="V3" i="18"/>
  <c r="V4" i="18"/>
  <c r="L5" i="18"/>
  <c r="L4" i="18"/>
  <c r="L3" i="18"/>
  <c r="G5" i="18"/>
  <c r="G3" i="18"/>
  <c r="G4" i="18"/>
  <c r="Y2" i="14"/>
  <c r="Y6" i="14" s="1"/>
  <c r="J5" i="18"/>
  <c r="J4" i="18"/>
  <c r="J3" i="18"/>
  <c r="Z5" i="18"/>
  <c r="Z4" i="18"/>
  <c r="Z3" i="18"/>
  <c r="W2" i="14"/>
  <c r="AW2" i="14"/>
  <c r="AO2" i="14"/>
  <c r="U2" i="14"/>
  <c r="DG2" i="14"/>
  <c r="DG6" i="14" s="1"/>
  <c r="M2" i="14"/>
  <c r="F5" i="18"/>
  <c r="F3" i="18"/>
  <c r="F4" i="18"/>
  <c r="U5" i="18"/>
  <c r="U4" i="18"/>
  <c r="U3" i="18"/>
  <c r="K5" i="18"/>
  <c r="K3" i="18"/>
  <c r="K4" i="18"/>
  <c r="S2" i="14"/>
  <c r="BC5" i="18"/>
  <c r="BC3" i="18"/>
  <c r="BC4" i="18"/>
  <c r="DE2" i="14"/>
  <c r="AE2" i="14"/>
  <c r="G2" i="14"/>
  <c r="M5" i="18"/>
  <c r="M3" i="18"/>
  <c r="M4" i="18"/>
  <c r="P5" i="18"/>
  <c r="P3" i="18"/>
  <c r="P4" i="18"/>
  <c r="BD8" i="3"/>
  <c r="BE8" i="3" s="1"/>
  <c r="K2" i="14"/>
  <c r="K6" i="14" s="1"/>
  <c r="J15" i="22" s="1"/>
  <c r="V3" i="11"/>
  <c r="V5" i="11"/>
  <c r="V4" i="11"/>
  <c r="BC4" i="11"/>
  <c r="BC5" i="11"/>
  <c r="BC3" i="11"/>
  <c r="P5" i="11"/>
  <c r="P4" i="11"/>
  <c r="P3" i="11"/>
  <c r="Y3" i="11"/>
  <c r="Y5" i="11"/>
  <c r="Y4" i="11"/>
  <c r="F5" i="11"/>
  <c r="F4" i="11"/>
  <c r="F3" i="11"/>
  <c r="U4" i="11"/>
  <c r="U3" i="11"/>
  <c r="U5" i="11"/>
  <c r="K3" i="11"/>
  <c r="K5" i="11"/>
  <c r="K4" i="11"/>
  <c r="BD3" i="11"/>
  <c r="BD5" i="11"/>
  <c r="BD4" i="11"/>
  <c r="I3" i="11"/>
  <c r="I5" i="11"/>
  <c r="I4" i="11"/>
  <c r="M3" i="11"/>
  <c r="M5" i="11"/>
  <c r="M4" i="11"/>
  <c r="J3" i="11"/>
  <c r="J5" i="11"/>
  <c r="J4" i="11"/>
  <c r="Z4" i="11"/>
  <c r="Z3" i="11"/>
  <c r="Z5" i="11"/>
  <c r="L3" i="11"/>
  <c r="L4" i="11"/>
  <c r="L5" i="11"/>
  <c r="G3" i="11"/>
  <c r="G4" i="11"/>
  <c r="G5" i="11"/>
  <c r="D5" i="11"/>
  <c r="D3" i="11"/>
  <c r="D4" i="11"/>
  <c r="U2" i="26" l="1"/>
  <c r="U2" i="19"/>
  <c r="U2" i="12"/>
  <c r="AS2" i="25"/>
  <c r="AS2" i="18"/>
  <c r="AS2" i="26"/>
  <c r="AS2" i="19"/>
  <c r="AS2" i="12"/>
  <c r="AS2" i="11"/>
  <c r="J90" i="22"/>
  <c r="M2" i="12"/>
  <c r="M2" i="26"/>
  <c r="M2" i="19"/>
  <c r="H35" i="7"/>
  <c r="I35" i="7" s="1"/>
  <c r="H37" i="7"/>
  <c r="I37" i="7" s="1"/>
  <c r="H41" i="7"/>
  <c r="I41" i="7" s="1"/>
  <c r="H36" i="7"/>
  <c r="I36" i="7" s="1"/>
  <c r="H60" i="7"/>
  <c r="I60" i="7" s="1"/>
  <c r="H47" i="7"/>
  <c r="I47" i="7" s="1"/>
  <c r="H43" i="7"/>
  <c r="I43" i="7" s="1"/>
  <c r="H40" i="7"/>
  <c r="I40" i="7" s="1"/>
  <c r="H45" i="7"/>
  <c r="I45" i="7" s="1"/>
  <c r="H48" i="7"/>
  <c r="I48" i="7" s="1"/>
  <c r="O2" i="26"/>
  <c r="O2" i="18"/>
  <c r="O2" i="12"/>
  <c r="O2" i="25"/>
  <c r="O2" i="19"/>
  <c r="O2" i="11"/>
  <c r="H59" i="7"/>
  <c r="I59" i="7" s="1"/>
  <c r="H44" i="7"/>
  <c r="I44" i="7" s="1"/>
  <c r="H38" i="7"/>
  <c r="I38" i="7" s="1"/>
  <c r="AF2" i="19" s="1"/>
  <c r="AF3" i="19" s="1"/>
  <c r="H52" i="7"/>
  <c r="I52" i="7" s="1"/>
  <c r="AU3" i="25"/>
  <c r="CO3" i="27" s="1"/>
  <c r="AU5" i="25"/>
  <c r="CO5" i="27" s="1"/>
  <c r="AU4" i="25"/>
  <c r="CO4" i="27" s="1"/>
  <c r="CO2" i="27"/>
  <c r="R2" i="26"/>
  <c r="R2" i="19"/>
  <c r="R2" i="11"/>
  <c r="R2" i="25"/>
  <c r="R2" i="18"/>
  <c r="R2" i="12"/>
  <c r="C2" i="26"/>
  <c r="C2" i="19"/>
  <c r="C2" i="11"/>
  <c r="C2" i="25"/>
  <c r="C2" i="18"/>
  <c r="C2" i="12"/>
  <c r="AB2" i="26"/>
  <c r="AB2" i="18"/>
  <c r="AB2" i="11"/>
  <c r="AB2" i="25"/>
  <c r="AB2" i="12"/>
  <c r="N2" i="25"/>
  <c r="J89" i="22"/>
  <c r="N2" i="19"/>
  <c r="N2" i="26"/>
  <c r="P81" i="22"/>
  <c r="N2" i="18"/>
  <c r="N2" i="12"/>
  <c r="N2" i="11"/>
  <c r="S2" i="25"/>
  <c r="S2" i="18"/>
  <c r="S2" i="26"/>
  <c r="S2" i="19"/>
  <c r="S2" i="12"/>
  <c r="S2" i="11"/>
  <c r="W2" i="26"/>
  <c r="W2" i="19"/>
  <c r="W2" i="25"/>
  <c r="W2" i="18"/>
  <c r="W2" i="12"/>
  <c r="W2" i="11"/>
  <c r="T2" i="25"/>
  <c r="T2" i="18"/>
  <c r="T2" i="26"/>
  <c r="T2" i="19"/>
  <c r="T2" i="12"/>
  <c r="T2" i="11"/>
  <c r="BC14" i="3"/>
  <c r="BA14" i="3"/>
  <c r="AV18" i="3"/>
  <c r="G49" i="7" s="1"/>
  <c r="AV17" i="3"/>
  <c r="F49" i="7" s="1"/>
  <c r="H49" i="7" s="1"/>
  <c r="I49" i="7" s="1"/>
  <c r="AQ2" i="26" s="1"/>
  <c r="AW2" i="25"/>
  <c r="AW2" i="26"/>
  <c r="H46" i="7"/>
  <c r="I46" i="7" s="1"/>
  <c r="F50" i="7"/>
  <c r="H39" i="7"/>
  <c r="AU3" i="26"/>
  <c r="CP3" i="27" s="1"/>
  <c r="AU5" i="26"/>
  <c r="CP5" i="27" s="1"/>
  <c r="AU4" i="26"/>
  <c r="CP4" i="27" s="1"/>
  <c r="A2" i="26"/>
  <c r="A2" i="25"/>
  <c r="A2" i="19"/>
  <c r="A2" i="11"/>
  <c r="A2" i="18"/>
  <c r="A2" i="12"/>
  <c r="X2" i="25"/>
  <c r="X2" i="19"/>
  <c r="X2" i="11"/>
  <c r="X2" i="26"/>
  <c r="X2" i="18"/>
  <c r="X2" i="12"/>
  <c r="Q2" i="26"/>
  <c r="Q2" i="19"/>
  <c r="Q2" i="11"/>
  <c r="Q2" i="25"/>
  <c r="Q2" i="18"/>
  <c r="Q2" i="12"/>
  <c r="H2" i="25"/>
  <c r="H2" i="18"/>
  <c r="H2" i="26"/>
  <c r="H2" i="19"/>
  <c r="H2" i="12"/>
  <c r="H2" i="11"/>
  <c r="B2" i="25"/>
  <c r="B2" i="19"/>
  <c r="B2" i="11"/>
  <c r="B2" i="26"/>
  <c r="B2" i="18"/>
  <c r="B2" i="12"/>
  <c r="AA2" i="25"/>
  <c r="AA2" i="19"/>
  <c r="AA2" i="26"/>
  <c r="AA2" i="18"/>
  <c r="AA2" i="12"/>
  <c r="AA2" i="11"/>
  <c r="H42" i="7"/>
  <c r="I42" i="7" s="1"/>
  <c r="E2" i="26"/>
  <c r="E2" i="19"/>
  <c r="E2" i="11"/>
  <c r="E2" i="25"/>
  <c r="E2" i="18"/>
  <c r="E2" i="12"/>
  <c r="BE2" i="12"/>
  <c r="BE2" i="19"/>
  <c r="BE2" i="26"/>
  <c r="AY6" i="20"/>
  <c r="AQ6" i="20"/>
  <c r="Q7" i="2"/>
  <c r="AB3" i="19"/>
  <c r="BD3" i="20" s="1"/>
  <c r="W50" i="2" s="1"/>
  <c r="D43" i="2"/>
  <c r="Q19" i="17"/>
  <c r="G6" i="20"/>
  <c r="AB5" i="19"/>
  <c r="BD5" i="20" s="1"/>
  <c r="W52" i="2" s="1"/>
  <c r="Q19" i="2"/>
  <c r="AW6" i="20"/>
  <c r="M19" i="17"/>
  <c r="AP2" i="11"/>
  <c r="AP5" i="11" s="1"/>
  <c r="CE5" i="14" s="1"/>
  <c r="L9" i="15" s="1"/>
  <c r="U4" i="20"/>
  <c r="AO4" i="20"/>
  <c r="D27" i="2" s="1"/>
  <c r="D14" i="15" s="1"/>
  <c r="D21" i="21" s="1"/>
  <c r="K5" i="20"/>
  <c r="Q10" i="2" s="1"/>
  <c r="AQ4" i="20"/>
  <c r="D33" i="2" s="1"/>
  <c r="Q4" i="20"/>
  <c r="D33" i="17" s="1"/>
  <c r="V21" i="17" s="1"/>
  <c r="G5" i="20"/>
  <c r="D22" i="17" s="1"/>
  <c r="N5" i="20"/>
  <c r="N22" i="17" s="1"/>
  <c r="E16" i="17" s="1"/>
  <c r="DF3" i="20"/>
  <c r="DH3" i="20"/>
  <c r="BD4" i="20"/>
  <c r="W51" i="2" s="1"/>
  <c r="AX5" i="20"/>
  <c r="E52" i="2" s="1"/>
  <c r="J16" i="21" s="1"/>
  <c r="AR3" i="20"/>
  <c r="E32" i="2" s="1"/>
  <c r="Y4" i="20"/>
  <c r="DE5" i="20"/>
  <c r="U3" i="20"/>
  <c r="AO5" i="20"/>
  <c r="D28" i="2" s="1"/>
  <c r="D15" i="15" s="1"/>
  <c r="D22" i="21" s="1"/>
  <c r="AY4" i="20"/>
  <c r="H39" i="2" s="1"/>
  <c r="I21" i="21" s="1"/>
  <c r="AQ3" i="20"/>
  <c r="D32" i="2" s="1"/>
  <c r="Q5" i="20"/>
  <c r="D34" i="17" s="1"/>
  <c r="V22" i="17" s="1"/>
  <c r="AZ5" i="20"/>
  <c r="I40" i="2" s="1"/>
  <c r="J22" i="21" s="1"/>
  <c r="N4" i="20"/>
  <c r="R21" i="2" s="1"/>
  <c r="AF3" i="20"/>
  <c r="E44" i="2" s="1"/>
  <c r="AX4" i="20"/>
  <c r="E51" i="2" s="1"/>
  <c r="E32" i="15" s="1"/>
  <c r="R5" i="20"/>
  <c r="E22" i="2" s="1"/>
  <c r="H4" i="20"/>
  <c r="E21" i="17" s="1"/>
  <c r="AE3" i="20"/>
  <c r="D44" i="2" s="1"/>
  <c r="Y3" i="20"/>
  <c r="U5" i="20"/>
  <c r="K4" i="20"/>
  <c r="Q21" i="17" s="1"/>
  <c r="AY5" i="20"/>
  <c r="H40" i="2" s="1"/>
  <c r="I22" i="21" s="1"/>
  <c r="M4" i="20"/>
  <c r="Q21" i="2" s="1"/>
  <c r="W4" i="20"/>
  <c r="AQ5" i="20"/>
  <c r="D34" i="2" s="1"/>
  <c r="G4" i="20"/>
  <c r="D21" i="17" s="1"/>
  <c r="DG5" i="20"/>
  <c r="D19" i="2"/>
  <c r="S6" i="20"/>
  <c r="AO6" i="20"/>
  <c r="AZ4" i="20"/>
  <c r="I39" i="2" s="1"/>
  <c r="J21" i="21" s="1"/>
  <c r="N3" i="20"/>
  <c r="N20" i="17" s="1"/>
  <c r="E14" i="17" s="1"/>
  <c r="N1" i="27"/>
  <c r="N6" i="27" s="1"/>
  <c r="DF5" i="20"/>
  <c r="T4" i="20"/>
  <c r="I15" i="2" s="1"/>
  <c r="E8" i="15" s="1"/>
  <c r="DH5" i="20"/>
  <c r="L4" i="20"/>
  <c r="R21" i="17" s="1"/>
  <c r="AX3" i="20"/>
  <c r="E50" i="2" s="1"/>
  <c r="J14" i="21" s="1"/>
  <c r="AR5" i="20"/>
  <c r="E34" i="2" s="1"/>
  <c r="R4" i="20"/>
  <c r="E33" i="17" s="1"/>
  <c r="W21" i="17" s="1"/>
  <c r="H3" i="20"/>
  <c r="E20" i="17" s="1"/>
  <c r="H1" i="27"/>
  <c r="H6" i="27" s="1"/>
  <c r="G80" i="22" s="1"/>
  <c r="V4" i="20"/>
  <c r="DE3" i="20"/>
  <c r="AY3" i="20"/>
  <c r="H38" i="2" s="1"/>
  <c r="I20" i="21" s="1"/>
  <c r="S4" i="20"/>
  <c r="H15" i="2" s="1"/>
  <c r="D8" i="15" s="1"/>
  <c r="M5" i="20"/>
  <c r="M22" i="17" s="1"/>
  <c r="D16" i="17" s="1"/>
  <c r="DG3" i="20"/>
  <c r="AW5" i="20"/>
  <c r="D52" i="2" s="1"/>
  <c r="D33" i="15" s="1"/>
  <c r="X4" i="20"/>
  <c r="AF4" i="20"/>
  <c r="E45" i="2" s="1"/>
  <c r="H5" i="20"/>
  <c r="E22" i="17" s="1"/>
  <c r="AE4" i="20"/>
  <c r="D45" i="2" s="1"/>
  <c r="S5" i="20"/>
  <c r="H16" i="2" s="1"/>
  <c r="D9" i="15" s="1"/>
  <c r="W3" i="20"/>
  <c r="DG4" i="20"/>
  <c r="AW3" i="20"/>
  <c r="D50" i="2" s="1"/>
  <c r="D31" i="15" s="1"/>
  <c r="X3" i="20"/>
  <c r="T5" i="20"/>
  <c r="I16" i="2" s="1"/>
  <c r="E9" i="15" s="1"/>
  <c r="L5" i="20"/>
  <c r="R22" i="17" s="1"/>
  <c r="V5" i="20"/>
  <c r="AE5" i="20"/>
  <c r="D46" i="2" s="1"/>
  <c r="Y5" i="20"/>
  <c r="DE4" i="20"/>
  <c r="AO3" i="20"/>
  <c r="D26" i="2" s="1"/>
  <c r="D13" i="15" s="1"/>
  <c r="D20" i="21" s="1"/>
  <c r="K3" i="20"/>
  <c r="Q20" i="17" s="1"/>
  <c r="S3" i="20"/>
  <c r="H14" i="2" s="1"/>
  <c r="D7" i="15" s="1"/>
  <c r="M3" i="20"/>
  <c r="M20" i="17" s="1"/>
  <c r="D14" i="17" s="1"/>
  <c r="W5" i="20"/>
  <c r="Q3" i="20"/>
  <c r="D32" i="17" s="1"/>
  <c r="V20" i="17" s="1"/>
  <c r="G3" i="20"/>
  <c r="D20" i="17" s="1"/>
  <c r="AW4" i="20"/>
  <c r="D51" i="2" s="1"/>
  <c r="I15" i="21" s="1"/>
  <c r="D31" i="17"/>
  <c r="V19" i="17" s="1"/>
  <c r="AZ3" i="20"/>
  <c r="I38" i="2" s="1"/>
  <c r="J20" i="21" s="1"/>
  <c r="X5" i="20"/>
  <c r="DF4" i="20"/>
  <c r="T3" i="20"/>
  <c r="I14" i="2" s="1"/>
  <c r="E7" i="15" s="1"/>
  <c r="T1" i="27"/>
  <c r="DH4" i="20"/>
  <c r="DH1" i="20" s="1"/>
  <c r="DH6" i="20" s="1"/>
  <c r="AF5" i="20"/>
  <c r="E46" i="2" s="1"/>
  <c r="L3" i="20"/>
  <c r="R20" i="17" s="1"/>
  <c r="L1" i="27"/>
  <c r="L6" i="27" s="1"/>
  <c r="M15" i="22" s="1"/>
  <c r="AR4" i="20"/>
  <c r="E33" i="2" s="1"/>
  <c r="R3" i="20"/>
  <c r="E32" i="17" s="1"/>
  <c r="W20" i="17" s="1"/>
  <c r="R1" i="27"/>
  <c r="V3" i="20"/>
  <c r="AP2" i="18"/>
  <c r="AP2" i="12"/>
  <c r="AP2" i="19"/>
  <c r="D30" i="15"/>
  <c r="B49" i="2"/>
  <c r="G13" i="21" s="1"/>
  <c r="AW6" i="14"/>
  <c r="D26" i="22"/>
  <c r="B31" i="2"/>
  <c r="AQ6" i="14"/>
  <c r="D20" i="22"/>
  <c r="B19" i="17"/>
  <c r="E110" i="17" s="1"/>
  <c r="G6" i="14"/>
  <c r="D80" i="22" s="1"/>
  <c r="B43" i="2"/>
  <c r="D24" i="22"/>
  <c r="AE6" i="14"/>
  <c r="J81" i="22"/>
  <c r="D81" i="22"/>
  <c r="F49" i="2"/>
  <c r="B25" i="21" s="1"/>
  <c r="DE6" i="14"/>
  <c r="D27" i="22" s="1"/>
  <c r="D71" i="22" s="1"/>
  <c r="O31" i="17"/>
  <c r="B13" i="21" s="1"/>
  <c r="W6" i="14"/>
  <c r="D69" i="22" s="1"/>
  <c r="J84" i="22" s="1"/>
  <c r="F37" i="2"/>
  <c r="G19" i="21" s="1"/>
  <c r="AY6" i="14"/>
  <c r="D23" i="22"/>
  <c r="J70" i="22" s="1"/>
  <c r="F13" i="2"/>
  <c r="B6" i="15" s="1"/>
  <c r="S6" i="14"/>
  <c r="D16" i="22"/>
  <c r="K25" i="17"/>
  <c r="U6" i="14"/>
  <c r="D85" i="22" s="1"/>
  <c r="B19" i="2"/>
  <c r="Q6" i="14"/>
  <c r="D17" i="22"/>
  <c r="D84" i="22" s="1"/>
  <c r="P78" i="22" s="1"/>
  <c r="B13" i="17"/>
  <c r="M6" i="14"/>
  <c r="J19" i="22" s="1"/>
  <c r="B25" i="2"/>
  <c r="B12" i="15" s="1"/>
  <c r="B19" i="21" s="1"/>
  <c r="AO6" i="14"/>
  <c r="D18" i="22"/>
  <c r="K19" i="17"/>
  <c r="O19" i="2"/>
  <c r="T19" i="17"/>
  <c r="B31" i="17"/>
  <c r="F31" i="17"/>
  <c r="F25" i="17"/>
  <c r="K31" i="17" s="1"/>
  <c r="H4" i="14"/>
  <c r="C21" i="17" s="1"/>
  <c r="V4" i="14"/>
  <c r="L27" i="17" s="1"/>
  <c r="Q4" i="14"/>
  <c r="B33" i="17" s="1"/>
  <c r="AF5" i="14"/>
  <c r="C46" i="2" s="1"/>
  <c r="AR3" i="14"/>
  <c r="U5" i="14"/>
  <c r="K28" i="17" s="1"/>
  <c r="DE5" i="14"/>
  <c r="F52" i="2" s="1"/>
  <c r="B28" i="21" s="1"/>
  <c r="AQ3" i="14"/>
  <c r="B32" i="2" s="1"/>
  <c r="N3" i="14"/>
  <c r="T5" i="14"/>
  <c r="G16" i="2" s="1"/>
  <c r="C9" i="15" s="1"/>
  <c r="G4" i="14"/>
  <c r="B21" i="17" s="1"/>
  <c r="R4" i="14"/>
  <c r="U21" i="17" s="1"/>
  <c r="M5" i="14"/>
  <c r="O22" i="2" s="1"/>
  <c r="W4" i="14"/>
  <c r="O33" i="17" s="1"/>
  <c r="B15" i="21" s="1"/>
  <c r="H5" i="14"/>
  <c r="C22" i="17" s="1"/>
  <c r="X3" i="14"/>
  <c r="DH3" i="14"/>
  <c r="V3" i="14"/>
  <c r="Y5" i="14"/>
  <c r="Q3" i="14"/>
  <c r="T20" i="17" s="1"/>
  <c r="AX3" i="14"/>
  <c r="AF4" i="14"/>
  <c r="C45" i="2" s="1"/>
  <c r="AZ4" i="14"/>
  <c r="G39" i="2" s="1"/>
  <c r="H21" i="21" s="1"/>
  <c r="DG3" i="14"/>
  <c r="AO5" i="14"/>
  <c r="B28" i="2" s="1"/>
  <c r="B15" i="15" s="1"/>
  <c r="B22" i="21" s="1"/>
  <c r="AW4" i="14"/>
  <c r="B51" i="2" s="1"/>
  <c r="AE5" i="14"/>
  <c r="B46" i="2" s="1"/>
  <c r="AQ4" i="14"/>
  <c r="B33" i="2" s="1"/>
  <c r="N4" i="14"/>
  <c r="L21" i="17" s="1"/>
  <c r="M3" i="14"/>
  <c r="B14" i="17" s="1"/>
  <c r="AX5" i="14"/>
  <c r="C52" i="2" s="1"/>
  <c r="AZ5" i="14"/>
  <c r="G40" i="2" s="1"/>
  <c r="H22" i="21" s="1"/>
  <c r="AO4" i="14"/>
  <c r="B27" i="2" s="1"/>
  <c r="B14" i="15" s="1"/>
  <c r="B21" i="21" s="1"/>
  <c r="AW3" i="14"/>
  <c r="B50" i="2" s="1"/>
  <c r="G3" i="14"/>
  <c r="B20" i="17" s="1"/>
  <c r="R5" i="14"/>
  <c r="C34" i="17" s="1"/>
  <c r="M4" i="14"/>
  <c r="B15" i="17" s="1"/>
  <c r="W3" i="14"/>
  <c r="O32" i="17" s="1"/>
  <c r="B14" i="21" s="1"/>
  <c r="AY5" i="14"/>
  <c r="F40" i="2" s="1"/>
  <c r="G22" i="21" s="1"/>
  <c r="H3" i="14"/>
  <c r="X4" i="14"/>
  <c r="P33" i="17" s="1"/>
  <c r="C15" i="21" s="1"/>
  <c r="S4" i="14"/>
  <c r="F27" i="17" s="1"/>
  <c r="K33" i="17" s="1"/>
  <c r="DH4" i="14"/>
  <c r="Y3" i="14"/>
  <c r="AX4" i="14"/>
  <c r="C51" i="2" s="1"/>
  <c r="DF4" i="14"/>
  <c r="G51" i="2" s="1"/>
  <c r="C27" i="21" s="1"/>
  <c r="AR5" i="14"/>
  <c r="C34" i="2" s="1"/>
  <c r="AZ3" i="14"/>
  <c r="U4" i="14"/>
  <c r="K27" i="17" s="1"/>
  <c r="AO3" i="14"/>
  <c r="B26" i="2" s="1"/>
  <c r="B13" i="15" s="1"/>
  <c r="B20" i="21" s="1"/>
  <c r="AW5" i="14"/>
  <c r="B52" i="2" s="1"/>
  <c r="DE3" i="14"/>
  <c r="F50" i="2" s="1"/>
  <c r="B26" i="21" s="1"/>
  <c r="AQ5" i="14"/>
  <c r="B34" i="2" s="1"/>
  <c r="N5" i="14"/>
  <c r="C16" i="17" s="1"/>
  <c r="T4" i="14"/>
  <c r="G27" i="17" s="1"/>
  <c r="L33" i="17" s="1"/>
  <c r="G5" i="14"/>
  <c r="B22" i="17" s="1"/>
  <c r="AY3" i="14"/>
  <c r="F38" i="2" s="1"/>
  <c r="G20" i="21" s="1"/>
  <c r="S5" i="14"/>
  <c r="F16" i="2" s="1"/>
  <c r="B9" i="15" s="1"/>
  <c r="DF5" i="14"/>
  <c r="G52" i="2" s="1"/>
  <c r="C28" i="21" s="1"/>
  <c r="DG4" i="14"/>
  <c r="AE3" i="14"/>
  <c r="B44" i="2" s="1"/>
  <c r="T3" i="14"/>
  <c r="R3" i="14"/>
  <c r="W5" i="14"/>
  <c r="O34" i="17" s="1"/>
  <c r="B16" i="21" s="1"/>
  <c r="AY4" i="14"/>
  <c r="F39" i="2" s="1"/>
  <c r="G21" i="21" s="1"/>
  <c r="X5" i="14"/>
  <c r="P34" i="17" s="1"/>
  <c r="C16" i="21" s="1"/>
  <c r="S3" i="14"/>
  <c r="F26" i="17" s="1"/>
  <c r="K32" i="17" s="1"/>
  <c r="DH5" i="14"/>
  <c r="V5" i="14"/>
  <c r="L28" i="17" s="1"/>
  <c r="Y4" i="14"/>
  <c r="Q5" i="14"/>
  <c r="B22" i="2" s="1"/>
  <c r="AF3" i="14"/>
  <c r="DF3" i="14"/>
  <c r="AR4" i="14"/>
  <c r="C33" i="2" s="1"/>
  <c r="DG5" i="14"/>
  <c r="U3" i="14"/>
  <c r="K26" i="17" s="1"/>
  <c r="AE4" i="14"/>
  <c r="B45" i="2" s="1"/>
  <c r="DE4" i="14"/>
  <c r="F51" i="2" s="1"/>
  <c r="B27" i="21" s="1"/>
  <c r="L4" i="14"/>
  <c r="K3" i="14"/>
  <c r="O19" i="17"/>
  <c r="N84" i="17" s="1"/>
  <c r="O7" i="2"/>
  <c r="L5" i="14"/>
  <c r="K4" i="14"/>
  <c r="L3" i="14"/>
  <c r="K5" i="14"/>
  <c r="M3" i="26" l="1"/>
  <c r="Z3" i="27" s="1"/>
  <c r="M5" i="26"/>
  <c r="Z5" i="27" s="1"/>
  <c r="M4" i="26"/>
  <c r="Z4" i="27" s="1"/>
  <c r="AS4" i="12"/>
  <c r="CL4" i="14" s="1"/>
  <c r="H21" i="16" s="1"/>
  <c r="AS3" i="12"/>
  <c r="CL3" i="14" s="1"/>
  <c r="AS5" i="12"/>
  <c r="CL5" i="14" s="1"/>
  <c r="H22" i="16" s="1"/>
  <c r="AS3" i="26"/>
  <c r="CL3" i="27" s="1"/>
  <c r="AS4" i="26"/>
  <c r="CL4" i="27" s="1"/>
  <c r="AS5" i="26"/>
  <c r="CL5" i="27" s="1"/>
  <c r="AS4" i="25"/>
  <c r="CK4" i="27" s="1"/>
  <c r="CK2" i="27"/>
  <c r="CK6" i="27" s="1"/>
  <c r="AS3" i="25"/>
  <c r="CK3" i="27" s="1"/>
  <c r="AS5" i="25"/>
  <c r="CK5" i="27" s="1"/>
  <c r="U3" i="19"/>
  <c r="AP3" i="20" s="1"/>
  <c r="E26" i="2" s="1"/>
  <c r="E13" i="15" s="1"/>
  <c r="E20" i="21" s="1"/>
  <c r="U5" i="19"/>
  <c r="AP5" i="20" s="1"/>
  <c r="E28" i="2" s="1"/>
  <c r="E15" i="15" s="1"/>
  <c r="E22" i="21" s="1"/>
  <c r="U4" i="19"/>
  <c r="AP4" i="20" s="1"/>
  <c r="E27" i="2" s="1"/>
  <c r="E14" i="15" s="1"/>
  <c r="E21" i="21" s="1"/>
  <c r="M4" i="19"/>
  <c r="Z4" i="20" s="1"/>
  <c r="M3" i="19"/>
  <c r="Z3" i="20" s="1"/>
  <c r="M5" i="19"/>
  <c r="Z5" i="20" s="1"/>
  <c r="M3" i="12"/>
  <c r="Z3" i="14" s="1"/>
  <c r="M5" i="12"/>
  <c r="Z5" i="14" s="1"/>
  <c r="M4" i="12"/>
  <c r="Z4" i="14" s="1"/>
  <c r="AS4" i="11"/>
  <c r="CK4" i="14" s="1"/>
  <c r="G21" i="16" s="1"/>
  <c r="AS3" i="11"/>
  <c r="CK3" i="14" s="1"/>
  <c r="G20" i="16" s="1"/>
  <c r="AS5" i="11"/>
  <c r="CK5" i="14" s="1"/>
  <c r="G22" i="16" s="1"/>
  <c r="CK2" i="14"/>
  <c r="AS3" i="19"/>
  <c r="CL3" i="20" s="1"/>
  <c r="AS5" i="19"/>
  <c r="CL5" i="20" s="1"/>
  <c r="AS4" i="19"/>
  <c r="CL4" i="20" s="1"/>
  <c r="CK2" i="20"/>
  <c r="CK6" i="20" s="1"/>
  <c r="AS3" i="18"/>
  <c r="CK3" i="20" s="1"/>
  <c r="AS4" i="18"/>
  <c r="CK4" i="20" s="1"/>
  <c r="AS5" i="18"/>
  <c r="CK5" i="20" s="1"/>
  <c r="U4" i="12"/>
  <c r="AP4" i="14" s="1"/>
  <c r="C27" i="2" s="1"/>
  <c r="C14" i="15" s="1"/>
  <c r="C21" i="21" s="1"/>
  <c r="U3" i="12"/>
  <c r="AP3" i="14" s="1"/>
  <c r="U5" i="12"/>
  <c r="AP5" i="14" s="1"/>
  <c r="C28" i="2" s="1"/>
  <c r="C15" i="15" s="1"/>
  <c r="C22" i="21" s="1"/>
  <c r="U3" i="26"/>
  <c r="AP3" i="27" s="1"/>
  <c r="U4" i="26"/>
  <c r="AP4" i="27" s="1"/>
  <c r="U5" i="26"/>
  <c r="AP5" i="27" s="1"/>
  <c r="AQ2" i="25"/>
  <c r="AP2" i="25"/>
  <c r="AP2" i="26"/>
  <c r="AH2" i="25"/>
  <c r="AH2" i="19"/>
  <c r="AH2" i="12"/>
  <c r="AH2" i="26"/>
  <c r="AH2" i="18"/>
  <c r="AH2" i="11"/>
  <c r="AO2" i="25"/>
  <c r="AO2" i="19"/>
  <c r="AO2" i="11"/>
  <c r="AO2" i="26"/>
  <c r="AO2" i="18"/>
  <c r="AO2" i="12"/>
  <c r="AD2" i="26"/>
  <c r="AD2" i="18"/>
  <c r="AD2" i="11"/>
  <c r="AD2" i="25"/>
  <c r="AD2" i="19"/>
  <c r="AD2" i="12"/>
  <c r="AE2" i="26"/>
  <c r="AE2" i="18"/>
  <c r="AE2" i="11"/>
  <c r="AE2" i="25"/>
  <c r="AE2" i="19"/>
  <c r="AE2" i="12"/>
  <c r="AM2" i="25"/>
  <c r="AM2" i="18"/>
  <c r="AM2" i="11"/>
  <c r="AM2" i="26"/>
  <c r="AM2" i="19"/>
  <c r="AM2" i="12"/>
  <c r="AK2" i="26"/>
  <c r="AK2" i="18"/>
  <c r="AK2" i="11"/>
  <c r="AK2" i="25"/>
  <c r="AK2" i="19"/>
  <c r="AK2" i="12"/>
  <c r="BB2" i="26"/>
  <c r="BB2" i="19"/>
  <c r="BB2" i="12"/>
  <c r="BB2" i="25"/>
  <c r="BB2" i="18"/>
  <c r="BB2" i="11"/>
  <c r="AI2" i="26"/>
  <c r="AI2" i="18"/>
  <c r="AI2" i="11"/>
  <c r="AI2" i="25"/>
  <c r="AI2" i="19"/>
  <c r="AI2" i="12"/>
  <c r="AC2" i="25"/>
  <c r="AC2" i="19"/>
  <c r="AC2" i="12"/>
  <c r="AC2" i="26"/>
  <c r="AC2" i="18"/>
  <c r="AC2" i="11"/>
  <c r="AC2" i="14"/>
  <c r="O3" i="11"/>
  <c r="AC3" i="14" s="1"/>
  <c r="B38" i="2" s="1"/>
  <c r="B19" i="15" s="1"/>
  <c r="O5" i="11"/>
  <c r="AC5" i="14" s="1"/>
  <c r="B40" i="2" s="1"/>
  <c r="O4" i="11"/>
  <c r="AC4" i="14" s="1"/>
  <c r="B39" i="2" s="1"/>
  <c r="B20" i="15" s="1"/>
  <c r="O3" i="25"/>
  <c r="AC3" i="27" s="1"/>
  <c r="O5" i="25"/>
  <c r="AC5" i="27" s="1"/>
  <c r="O4" i="25"/>
  <c r="AC4" i="27" s="1"/>
  <c r="AC2" i="27"/>
  <c r="AC6" i="27" s="1"/>
  <c r="AC2" i="20"/>
  <c r="O5" i="18"/>
  <c r="AC5" i="20" s="1"/>
  <c r="D40" i="2" s="1"/>
  <c r="D21" i="15" s="1"/>
  <c r="O3" i="18"/>
  <c r="AC3" i="20" s="1"/>
  <c r="D38" i="2" s="1"/>
  <c r="D19" i="15" s="1"/>
  <c r="O4" i="18"/>
  <c r="AC4" i="20" s="1"/>
  <c r="D39" i="2" s="1"/>
  <c r="D20" i="15" s="1"/>
  <c r="O4" i="19"/>
  <c r="AD4" i="20" s="1"/>
  <c r="E39" i="2" s="1"/>
  <c r="E20" i="15" s="1"/>
  <c r="O3" i="19"/>
  <c r="AD3" i="20" s="1"/>
  <c r="E38" i="2" s="1"/>
  <c r="E19" i="15" s="1"/>
  <c r="O5" i="19"/>
  <c r="AD5" i="20" s="1"/>
  <c r="E40" i="2" s="1"/>
  <c r="E21" i="15" s="1"/>
  <c r="O5" i="12"/>
  <c r="AD5" i="14" s="1"/>
  <c r="C40" i="2" s="1"/>
  <c r="C21" i="15" s="1"/>
  <c r="O3" i="12"/>
  <c r="AD3" i="14" s="1"/>
  <c r="O4" i="12"/>
  <c r="AD4" i="14" s="1"/>
  <c r="C39" i="2" s="1"/>
  <c r="O3" i="26"/>
  <c r="AD3" i="27" s="1"/>
  <c r="O5" i="26"/>
  <c r="AD5" i="27" s="1"/>
  <c r="O4" i="26"/>
  <c r="AD4" i="27" s="1"/>
  <c r="AT2" i="26"/>
  <c r="AT2" i="19"/>
  <c r="AT2" i="18"/>
  <c r="AT2" i="25"/>
  <c r="AT2" i="12"/>
  <c r="AT2" i="11"/>
  <c r="AL2" i="25"/>
  <c r="AL2" i="19"/>
  <c r="AL2" i="12"/>
  <c r="AL2" i="26"/>
  <c r="AL2" i="18"/>
  <c r="AL2" i="11"/>
  <c r="AF2" i="26"/>
  <c r="AF2" i="11"/>
  <c r="AF2" i="25"/>
  <c r="AF2" i="18"/>
  <c r="AF2" i="12"/>
  <c r="BA2" i="26"/>
  <c r="BA2" i="18"/>
  <c r="BA2" i="12"/>
  <c r="BA2" i="25"/>
  <c r="BA2" i="19"/>
  <c r="BA2" i="11"/>
  <c r="BE2" i="25"/>
  <c r="BE3" i="19"/>
  <c r="DJ3" i="20" s="1"/>
  <c r="BE2" i="18"/>
  <c r="BE5" i="19"/>
  <c r="DJ5" i="20" s="1"/>
  <c r="W64" i="2" s="1"/>
  <c r="BE4" i="19"/>
  <c r="DJ4" i="20" s="1"/>
  <c r="W63" i="2" s="1"/>
  <c r="E4" i="12"/>
  <c r="J4" i="14" s="1"/>
  <c r="G21" i="17" s="1"/>
  <c r="E5" i="12"/>
  <c r="J5" i="14" s="1"/>
  <c r="G22" i="17" s="1"/>
  <c r="E3" i="12"/>
  <c r="J3" i="14" s="1"/>
  <c r="E4" i="25"/>
  <c r="I4" i="27" s="1"/>
  <c r="E3" i="25"/>
  <c r="I3" i="27" s="1"/>
  <c r="E5" i="25"/>
  <c r="I5" i="27" s="1"/>
  <c r="I2" i="27"/>
  <c r="I6" i="27" s="1"/>
  <c r="E4" i="19"/>
  <c r="J4" i="20" s="1"/>
  <c r="I21" i="17" s="1"/>
  <c r="E3" i="19"/>
  <c r="J3" i="20" s="1"/>
  <c r="I20" i="17" s="1"/>
  <c r="E5" i="19"/>
  <c r="J5" i="20" s="1"/>
  <c r="I22" i="17" s="1"/>
  <c r="AJ2" i="26"/>
  <c r="AJ2" i="25"/>
  <c r="AJ2" i="19"/>
  <c r="AJ2" i="11"/>
  <c r="AJ2" i="18"/>
  <c r="AJ2" i="12"/>
  <c r="AA4" i="12"/>
  <c r="BB4" i="14" s="1"/>
  <c r="H33" i="16" s="1"/>
  <c r="AA5" i="12"/>
  <c r="BB5" i="14" s="1"/>
  <c r="L64" i="2" s="1"/>
  <c r="H21" i="15" s="1"/>
  <c r="AA3" i="12"/>
  <c r="BB3" i="14" s="1"/>
  <c r="AA3" i="26"/>
  <c r="BB3" i="27" s="1"/>
  <c r="AA4" i="26"/>
  <c r="BB4" i="27" s="1"/>
  <c r="AA5" i="26"/>
  <c r="BB5" i="27" s="1"/>
  <c r="AA3" i="25"/>
  <c r="BA3" i="27" s="1"/>
  <c r="AA5" i="25"/>
  <c r="BA5" i="27" s="1"/>
  <c r="BA2" i="27"/>
  <c r="BA6" i="27" s="1"/>
  <c r="AA4" i="25"/>
  <c r="BA4" i="27" s="1"/>
  <c r="C2" i="20"/>
  <c r="B5" i="18"/>
  <c r="C5" i="20" s="1"/>
  <c r="M16" i="17" s="1"/>
  <c r="B4" i="18"/>
  <c r="C4" i="20" s="1"/>
  <c r="M9" i="2" s="1"/>
  <c r="I8" i="15" s="1"/>
  <c r="B3" i="18"/>
  <c r="C3" i="20" s="1"/>
  <c r="M14" i="17" s="1"/>
  <c r="B5" i="11"/>
  <c r="C5" i="14" s="1"/>
  <c r="K16" i="17" s="1"/>
  <c r="B3" i="11"/>
  <c r="C3" i="14" s="1"/>
  <c r="K8" i="2" s="1"/>
  <c r="G7" i="15" s="1"/>
  <c r="C2" i="14"/>
  <c r="B4" i="11"/>
  <c r="C4" i="14" s="1"/>
  <c r="K15" i="17" s="1"/>
  <c r="B5" i="25"/>
  <c r="C5" i="27" s="1"/>
  <c r="B3" i="25"/>
  <c r="C3" i="27" s="1"/>
  <c r="B4" i="25"/>
  <c r="C4" i="27" s="1"/>
  <c r="C2" i="27"/>
  <c r="C6" i="27" s="1"/>
  <c r="H3" i="12"/>
  <c r="P3" i="14" s="1"/>
  <c r="H5" i="12"/>
  <c r="P5" i="14" s="1"/>
  <c r="C16" i="2" s="1"/>
  <c r="H4" i="12"/>
  <c r="P4" i="14" s="1"/>
  <c r="C15" i="2" s="1"/>
  <c r="H3" i="26"/>
  <c r="P3" i="27" s="1"/>
  <c r="H5" i="26"/>
  <c r="P5" i="27" s="1"/>
  <c r="H4" i="26"/>
  <c r="P4" i="27" s="1"/>
  <c r="H3" i="25"/>
  <c r="O3" i="27" s="1"/>
  <c r="H5" i="25"/>
  <c r="O5" i="27" s="1"/>
  <c r="O2" i="27"/>
  <c r="O6" i="27" s="1"/>
  <c r="H4" i="25"/>
  <c r="O4" i="27" s="1"/>
  <c r="AG2" i="20"/>
  <c r="Q3" i="18"/>
  <c r="AG3" i="20" s="1"/>
  <c r="M14" i="2" s="1"/>
  <c r="Q5" i="18"/>
  <c r="AG5" i="20" s="1"/>
  <c r="M16" i="2" s="1"/>
  <c r="Q4" i="18"/>
  <c r="AG4" i="20" s="1"/>
  <c r="M15" i="2" s="1"/>
  <c r="Q4" i="11"/>
  <c r="AG4" i="14" s="1"/>
  <c r="K15" i="2" s="1"/>
  <c r="AG2" i="14"/>
  <c r="Q5" i="11"/>
  <c r="AG5" i="14" s="1"/>
  <c r="K16" i="2" s="1"/>
  <c r="Q3" i="11"/>
  <c r="AG3" i="14" s="1"/>
  <c r="K14" i="2" s="1"/>
  <c r="Q5" i="26"/>
  <c r="AH5" i="27" s="1"/>
  <c r="Q3" i="26"/>
  <c r="AH3" i="27" s="1"/>
  <c r="Q4" i="26"/>
  <c r="AH4" i="27" s="1"/>
  <c r="AU2" i="20"/>
  <c r="X4" i="18"/>
  <c r="AU4" i="20" s="1"/>
  <c r="H45" i="2" s="1"/>
  <c r="I9" i="21" s="1"/>
  <c r="X5" i="18"/>
  <c r="AU5" i="20" s="1"/>
  <c r="H46" i="2" s="1"/>
  <c r="D27" i="15" s="1"/>
  <c r="X3" i="18"/>
  <c r="AU3" i="20" s="1"/>
  <c r="H44" i="2" s="1"/>
  <c r="D25" i="15" s="1"/>
  <c r="X5" i="11"/>
  <c r="AU5" i="14" s="1"/>
  <c r="F46" i="2" s="1"/>
  <c r="AU2" i="14"/>
  <c r="X3" i="11"/>
  <c r="AU3" i="14" s="1"/>
  <c r="F44" i="2" s="1"/>
  <c r="X4" i="11"/>
  <c r="AU4" i="14" s="1"/>
  <c r="F45" i="2" s="1"/>
  <c r="X4" i="25"/>
  <c r="AU4" i="27" s="1"/>
  <c r="AU2" i="27"/>
  <c r="AU6" i="27" s="1"/>
  <c r="X3" i="25"/>
  <c r="AU3" i="27" s="1"/>
  <c r="X5" i="25"/>
  <c r="AU5" i="27" s="1"/>
  <c r="A2" i="20"/>
  <c r="A5" i="18"/>
  <c r="A5" i="20" s="1"/>
  <c r="A3" i="18"/>
  <c r="A3" i="20" s="1"/>
  <c r="D8" i="2" s="1"/>
  <c r="A4" i="18"/>
  <c r="A4" i="20" s="1"/>
  <c r="D9" i="17" s="1"/>
  <c r="A4" i="19"/>
  <c r="B4" i="20" s="1"/>
  <c r="E9" i="17" s="1"/>
  <c r="A3" i="19"/>
  <c r="B3" i="20" s="1"/>
  <c r="E8" i="17" s="1"/>
  <c r="A5" i="19"/>
  <c r="B5" i="20" s="1"/>
  <c r="E10" i="2" s="1"/>
  <c r="A3" i="26"/>
  <c r="B3" i="27" s="1"/>
  <c r="A5" i="26"/>
  <c r="B5" i="27" s="1"/>
  <c r="A4" i="26"/>
  <c r="B4" i="27" s="1"/>
  <c r="H50" i="7"/>
  <c r="I39" i="7"/>
  <c r="AN2" i="26"/>
  <c r="AN2" i="25"/>
  <c r="AN2" i="19"/>
  <c r="AN2" i="12"/>
  <c r="AN2" i="18"/>
  <c r="AN2" i="11"/>
  <c r="AW3" i="25"/>
  <c r="CS3" i="27" s="1"/>
  <c r="AW5" i="25"/>
  <c r="CS5" i="27" s="1"/>
  <c r="AW4" i="25"/>
  <c r="CS4" i="27" s="1"/>
  <c r="CS2" i="27"/>
  <c r="BD14" i="3"/>
  <c r="BC17" i="3"/>
  <c r="F56" i="7" s="1"/>
  <c r="BC18" i="3"/>
  <c r="G56" i="7" s="1"/>
  <c r="T3" i="12"/>
  <c r="AN3" i="14" s="1"/>
  <c r="T5" i="12"/>
  <c r="AN5" i="14" s="1"/>
  <c r="L34" i="2" s="1"/>
  <c r="T4" i="12"/>
  <c r="AN4" i="14" s="1"/>
  <c r="L33" i="2" s="1"/>
  <c r="T3" i="26"/>
  <c r="AN3" i="27" s="1"/>
  <c r="T5" i="26"/>
  <c r="AN5" i="27" s="1"/>
  <c r="T4" i="26"/>
  <c r="AN4" i="27" s="1"/>
  <c r="T3" i="25"/>
  <c r="AM3" i="27" s="1"/>
  <c r="T5" i="25"/>
  <c r="AM5" i="27" s="1"/>
  <c r="AM2" i="27"/>
  <c r="AM6" i="27" s="1"/>
  <c r="T4" i="25"/>
  <c r="AM4" i="27" s="1"/>
  <c r="W5" i="12"/>
  <c r="AT5" i="14" s="1"/>
  <c r="G34" i="2" s="1"/>
  <c r="W3" i="12"/>
  <c r="AT3" i="14" s="1"/>
  <c r="W4" i="12"/>
  <c r="AT4" i="14" s="1"/>
  <c r="G33" i="2" s="1"/>
  <c r="W3" i="25"/>
  <c r="AS3" i="27" s="1"/>
  <c r="W5" i="25"/>
  <c r="AS5" i="27" s="1"/>
  <c r="AS2" i="27"/>
  <c r="AS6" i="27" s="1"/>
  <c r="W4" i="25"/>
  <c r="AS4" i="27" s="1"/>
  <c r="W5" i="26"/>
  <c r="AT5" i="27" s="1"/>
  <c r="W4" i="26"/>
  <c r="AT4" i="27" s="1"/>
  <c r="W3" i="26"/>
  <c r="AT3" i="27" s="1"/>
  <c r="S4" i="12"/>
  <c r="AL4" i="14" s="1"/>
  <c r="P27" i="2" s="1"/>
  <c r="L39" i="17" s="1"/>
  <c r="U39" i="17" s="1"/>
  <c r="S5" i="12"/>
  <c r="AL5" i="14" s="1"/>
  <c r="P28" i="2" s="1"/>
  <c r="L40" i="17" s="1"/>
  <c r="C40" i="17" s="1"/>
  <c r="S3" i="12"/>
  <c r="AL3" i="14" s="1"/>
  <c r="S4" i="26"/>
  <c r="AL4" i="27" s="1"/>
  <c r="S3" i="26"/>
  <c r="AL3" i="27" s="1"/>
  <c r="AL1" i="27" s="1"/>
  <c r="AL6" i="27" s="1"/>
  <c r="M21" i="22" s="1"/>
  <c r="S5" i="26"/>
  <c r="AL5" i="27" s="1"/>
  <c r="S3" i="25"/>
  <c r="AK3" i="27" s="1"/>
  <c r="S5" i="25"/>
  <c r="AK5" i="27" s="1"/>
  <c r="S4" i="25"/>
  <c r="AK4" i="27" s="1"/>
  <c r="AK2" i="27"/>
  <c r="AK6" i="27" s="1"/>
  <c r="N3" i="12"/>
  <c r="AB3" i="14" s="1"/>
  <c r="N4" i="12"/>
  <c r="AB4" i="14" s="1"/>
  <c r="N5" i="12"/>
  <c r="AB5" i="14" s="1"/>
  <c r="N3" i="19"/>
  <c r="AB3" i="20" s="1"/>
  <c r="N5" i="19"/>
  <c r="AB5" i="20" s="1"/>
  <c r="N4" i="19"/>
  <c r="AB4" i="20" s="1"/>
  <c r="N3" i="25"/>
  <c r="AA3" i="27" s="1"/>
  <c r="N5" i="25"/>
  <c r="AA5" i="27" s="1"/>
  <c r="N4" i="25"/>
  <c r="AA4" i="27" s="1"/>
  <c r="AA2" i="27"/>
  <c r="AA6" i="27" s="1"/>
  <c r="AB4" i="25"/>
  <c r="BC4" i="27" s="1"/>
  <c r="AB3" i="25"/>
  <c r="BC3" i="27" s="1"/>
  <c r="AB5" i="25"/>
  <c r="BC5" i="27" s="1"/>
  <c r="BC2" i="27"/>
  <c r="BC6" i="27" s="1"/>
  <c r="BC2" i="20"/>
  <c r="AB5" i="18"/>
  <c r="BC5" i="20" s="1"/>
  <c r="V52" i="2" s="1"/>
  <c r="AB4" i="18"/>
  <c r="BC4" i="20" s="1"/>
  <c r="V51" i="2" s="1"/>
  <c r="AB3" i="18"/>
  <c r="BC3" i="20" s="1"/>
  <c r="V50" i="2" s="1"/>
  <c r="C5" i="12"/>
  <c r="F5" i="14" s="1"/>
  <c r="P16" i="17" s="1"/>
  <c r="C3" i="12"/>
  <c r="F3" i="14" s="1"/>
  <c r="C4" i="12"/>
  <c r="F4" i="14" s="1"/>
  <c r="P15" i="17" s="1"/>
  <c r="C4" i="25"/>
  <c r="E4" i="27" s="1"/>
  <c r="C3" i="25"/>
  <c r="E3" i="27" s="1"/>
  <c r="C5" i="25"/>
  <c r="E5" i="27" s="1"/>
  <c r="E2" i="27"/>
  <c r="E6" i="27" s="1"/>
  <c r="C4" i="19"/>
  <c r="F4" i="20" s="1"/>
  <c r="R15" i="17" s="1"/>
  <c r="C3" i="19"/>
  <c r="F3" i="20" s="1"/>
  <c r="R14" i="17" s="1"/>
  <c r="C5" i="19"/>
  <c r="F5" i="20" s="1"/>
  <c r="R16" i="17" s="1"/>
  <c r="R3" i="12"/>
  <c r="AJ3" i="14" s="1"/>
  <c r="R4" i="12"/>
  <c r="AJ4" i="14" s="1"/>
  <c r="P15" i="2" s="1"/>
  <c r="R5" i="12"/>
  <c r="AJ5" i="14" s="1"/>
  <c r="P16" i="2" s="1"/>
  <c r="R5" i="25"/>
  <c r="AI5" i="27" s="1"/>
  <c r="AI2" i="27"/>
  <c r="AI6" i="27" s="1"/>
  <c r="R4" i="25"/>
  <c r="AI4" i="27" s="1"/>
  <c r="R3" i="25"/>
  <c r="AI3" i="27" s="1"/>
  <c r="R3" i="19"/>
  <c r="AJ3" i="20" s="1"/>
  <c r="R14" i="2" s="1"/>
  <c r="R5" i="19"/>
  <c r="AJ5" i="20" s="1"/>
  <c r="R16" i="2" s="1"/>
  <c r="R4" i="19"/>
  <c r="AJ4" i="20" s="1"/>
  <c r="R15" i="2" s="1"/>
  <c r="BE3" i="26"/>
  <c r="DJ3" i="27" s="1"/>
  <c r="DJ1" i="27" s="1"/>
  <c r="BE4" i="26"/>
  <c r="DJ4" i="27" s="1"/>
  <c r="BE5" i="26"/>
  <c r="DJ5" i="27" s="1"/>
  <c r="BE5" i="12"/>
  <c r="DJ5" i="14" s="1"/>
  <c r="U64" i="2" s="1"/>
  <c r="BE3" i="12"/>
  <c r="DJ3" i="14" s="1"/>
  <c r="BE4" i="12"/>
  <c r="DJ4" i="14" s="1"/>
  <c r="U63" i="2" s="1"/>
  <c r="BE2" i="11"/>
  <c r="I2" i="20"/>
  <c r="E3" i="18"/>
  <c r="I3" i="20" s="1"/>
  <c r="H20" i="17" s="1"/>
  <c r="E5" i="18"/>
  <c r="I5" i="20" s="1"/>
  <c r="H22" i="17" s="1"/>
  <c r="E4" i="18"/>
  <c r="I4" i="20" s="1"/>
  <c r="H21" i="17" s="1"/>
  <c r="I2" i="14"/>
  <c r="E4" i="11"/>
  <c r="I4" i="14" s="1"/>
  <c r="F21" i="17" s="1"/>
  <c r="E5" i="11"/>
  <c r="I5" i="14" s="1"/>
  <c r="F22" i="17" s="1"/>
  <c r="E3" i="11"/>
  <c r="I3" i="14" s="1"/>
  <c r="F20" i="17" s="1"/>
  <c r="E5" i="26"/>
  <c r="J5" i="27" s="1"/>
  <c r="E3" i="26"/>
  <c r="J3" i="27" s="1"/>
  <c r="E4" i="26"/>
  <c r="J4" i="27" s="1"/>
  <c r="AA4" i="11"/>
  <c r="BA4" i="14" s="1"/>
  <c r="K63" i="2" s="1"/>
  <c r="G20" i="15" s="1"/>
  <c r="AA5" i="11"/>
  <c r="BA5" i="14" s="1"/>
  <c r="G34" i="16" s="1"/>
  <c r="BA2" i="14"/>
  <c r="AA3" i="11"/>
  <c r="BA3" i="14" s="1"/>
  <c r="G32" i="16" s="1"/>
  <c r="BA2" i="20"/>
  <c r="AA4" i="18"/>
  <c r="BA4" i="20" s="1"/>
  <c r="M63" i="2" s="1"/>
  <c r="I20" i="15" s="1"/>
  <c r="AA5" i="18"/>
  <c r="BA5" i="20" s="1"/>
  <c r="M64" i="2" s="1"/>
  <c r="I21" i="15" s="1"/>
  <c r="AA3" i="18"/>
  <c r="BA3" i="20" s="1"/>
  <c r="M62" i="2" s="1"/>
  <c r="I19" i="15" s="1"/>
  <c r="AA4" i="19"/>
  <c r="BB4" i="20" s="1"/>
  <c r="N63" i="2" s="1"/>
  <c r="J20" i="15" s="1"/>
  <c r="AA3" i="19"/>
  <c r="BB3" i="20" s="1"/>
  <c r="N62" i="2" s="1"/>
  <c r="J19" i="15" s="1"/>
  <c r="AA5" i="19"/>
  <c r="BB5" i="20" s="1"/>
  <c r="N64" i="2" s="1"/>
  <c r="J21" i="15" s="1"/>
  <c r="B4" i="12"/>
  <c r="D4" i="14" s="1"/>
  <c r="L15" i="17" s="1"/>
  <c r="B3" i="12"/>
  <c r="D3" i="14" s="1"/>
  <c r="B5" i="12"/>
  <c r="D5" i="14" s="1"/>
  <c r="L10" i="2" s="1"/>
  <c r="H9" i="15" s="1"/>
  <c r="B3" i="26"/>
  <c r="D3" i="27" s="1"/>
  <c r="B5" i="26"/>
  <c r="D5" i="27" s="1"/>
  <c r="B4" i="26"/>
  <c r="D4" i="27" s="1"/>
  <c r="B4" i="19"/>
  <c r="D4" i="20" s="1"/>
  <c r="N15" i="17" s="1"/>
  <c r="B3" i="19"/>
  <c r="D3" i="20" s="1"/>
  <c r="D1" i="20" s="1"/>
  <c r="D6" i="20" s="1"/>
  <c r="B5" i="19"/>
  <c r="D5" i="20" s="1"/>
  <c r="N10" i="2" s="1"/>
  <c r="J9" i="15" s="1"/>
  <c r="O2" i="14"/>
  <c r="H4" i="11"/>
  <c r="O4" i="14" s="1"/>
  <c r="B15" i="2" s="1"/>
  <c r="H3" i="11"/>
  <c r="O3" i="14" s="1"/>
  <c r="B26" i="17" s="1"/>
  <c r="H5" i="11"/>
  <c r="O5" i="14" s="1"/>
  <c r="B28" i="17" s="1"/>
  <c r="H4" i="19"/>
  <c r="P4" i="20" s="1"/>
  <c r="E15" i="2" s="1"/>
  <c r="H3" i="19"/>
  <c r="P3" i="20" s="1"/>
  <c r="E14" i="2" s="1"/>
  <c r="H5" i="19"/>
  <c r="P5" i="20" s="1"/>
  <c r="E16" i="2" s="1"/>
  <c r="O2" i="20"/>
  <c r="H5" i="18"/>
  <c r="O5" i="20" s="1"/>
  <c r="D16" i="2" s="1"/>
  <c r="H3" i="18"/>
  <c r="O3" i="20" s="1"/>
  <c r="D14" i="2" s="1"/>
  <c r="H4" i="18"/>
  <c r="O4" i="20" s="1"/>
  <c r="D15" i="2" s="1"/>
  <c r="Q5" i="12"/>
  <c r="AH5" i="14" s="1"/>
  <c r="L16" i="2" s="1"/>
  <c r="Q3" i="12"/>
  <c r="AH3" i="14" s="1"/>
  <c r="Q4" i="12"/>
  <c r="AH4" i="14" s="1"/>
  <c r="L15" i="2" s="1"/>
  <c r="Q4" i="25"/>
  <c r="AG4" i="27" s="1"/>
  <c r="Q3" i="25"/>
  <c r="AG3" i="27" s="1"/>
  <c r="Q5" i="25"/>
  <c r="AG5" i="27" s="1"/>
  <c r="AG2" i="27"/>
  <c r="AG6" i="27" s="1"/>
  <c r="Q3" i="19"/>
  <c r="AH3" i="20" s="1"/>
  <c r="N14" i="2" s="1"/>
  <c r="Q5" i="19"/>
  <c r="AH5" i="20" s="1"/>
  <c r="N16" i="2" s="1"/>
  <c r="Q4" i="19"/>
  <c r="AH4" i="20" s="1"/>
  <c r="N15" i="2" s="1"/>
  <c r="X5" i="12"/>
  <c r="AV5" i="14" s="1"/>
  <c r="G46" i="2" s="1"/>
  <c r="X4" i="12"/>
  <c r="AV4" i="14" s="1"/>
  <c r="G45" i="2" s="1"/>
  <c r="X3" i="12"/>
  <c r="AV3" i="14" s="1"/>
  <c r="X3" i="26"/>
  <c r="AV3" i="27" s="1"/>
  <c r="X5" i="26"/>
  <c r="AV5" i="27" s="1"/>
  <c r="X4" i="26"/>
  <c r="AV4" i="27" s="1"/>
  <c r="X4" i="19"/>
  <c r="AV4" i="20" s="1"/>
  <c r="I45" i="2" s="1"/>
  <c r="E26" i="15" s="1"/>
  <c r="X3" i="19"/>
  <c r="AV3" i="20" s="1"/>
  <c r="I44" i="2" s="1"/>
  <c r="E25" i="15" s="1"/>
  <c r="X5" i="19"/>
  <c r="AV5" i="20" s="1"/>
  <c r="I46" i="2" s="1"/>
  <c r="E27" i="15" s="1"/>
  <c r="A4" i="12"/>
  <c r="B4" i="14" s="1"/>
  <c r="C9" i="17" s="1"/>
  <c r="A3" i="12"/>
  <c r="B3" i="14" s="1"/>
  <c r="A5" i="12"/>
  <c r="B5" i="14" s="1"/>
  <c r="C10" i="2" s="1"/>
  <c r="A5" i="11"/>
  <c r="A5" i="14" s="1"/>
  <c r="B10" i="17" s="1"/>
  <c r="A2" i="14"/>
  <c r="A3" i="11"/>
  <c r="A3" i="14" s="1"/>
  <c r="B8" i="2" s="1"/>
  <c r="A4" i="11"/>
  <c r="A4" i="14" s="1"/>
  <c r="B9" i="17" s="1"/>
  <c r="A3" i="25"/>
  <c r="A3" i="27" s="1"/>
  <c r="A4" i="25"/>
  <c r="A4" i="27" s="1"/>
  <c r="A5" i="25"/>
  <c r="A5" i="27" s="1"/>
  <c r="A2" i="27"/>
  <c r="A6" i="27" s="1"/>
  <c r="AW5" i="26"/>
  <c r="CT5" i="27" s="1"/>
  <c r="AW3" i="26"/>
  <c r="CT3" i="27" s="1"/>
  <c r="AW4" i="26"/>
  <c r="CT4" i="27" s="1"/>
  <c r="BA17" i="3"/>
  <c r="F54" i="7" s="1"/>
  <c r="BA18" i="3"/>
  <c r="G54" i="7" s="1"/>
  <c r="AM2" i="14"/>
  <c r="T5" i="11"/>
  <c r="AM5" i="14" s="1"/>
  <c r="K34" i="2" s="1"/>
  <c r="T4" i="11"/>
  <c r="AM4" i="14" s="1"/>
  <c r="K33" i="2" s="1"/>
  <c r="T3" i="11"/>
  <c r="AM3" i="14" s="1"/>
  <c r="K32" i="2" s="1"/>
  <c r="T4" i="19"/>
  <c r="AN4" i="20" s="1"/>
  <c r="N33" i="2" s="1"/>
  <c r="T3" i="19"/>
  <c r="AN3" i="20" s="1"/>
  <c r="N32" i="2" s="1"/>
  <c r="T5" i="19"/>
  <c r="AN5" i="20" s="1"/>
  <c r="N34" i="2" s="1"/>
  <c r="AM2" i="20"/>
  <c r="T3" i="18"/>
  <c r="AM3" i="20" s="1"/>
  <c r="M32" i="2" s="1"/>
  <c r="T5" i="18"/>
  <c r="AM5" i="20" s="1"/>
  <c r="M34" i="2" s="1"/>
  <c r="T4" i="18"/>
  <c r="AM4" i="20" s="1"/>
  <c r="M33" i="2" s="1"/>
  <c r="AS2" i="14"/>
  <c r="W4" i="11"/>
  <c r="AS4" i="14" s="1"/>
  <c r="F33" i="2" s="1"/>
  <c r="W3" i="11"/>
  <c r="AS3" i="14" s="1"/>
  <c r="F32" i="2" s="1"/>
  <c r="W5" i="11"/>
  <c r="AS5" i="14" s="1"/>
  <c r="F34" i="2" s="1"/>
  <c r="AS2" i="20"/>
  <c r="W3" i="18"/>
  <c r="AS3" i="20" s="1"/>
  <c r="H32" i="2" s="1"/>
  <c r="W5" i="18"/>
  <c r="AS5" i="20" s="1"/>
  <c r="H34" i="2" s="1"/>
  <c r="W4" i="18"/>
  <c r="AS4" i="20" s="1"/>
  <c r="H33" i="2" s="1"/>
  <c r="W4" i="19"/>
  <c r="AT4" i="20" s="1"/>
  <c r="I33" i="2" s="1"/>
  <c r="W3" i="19"/>
  <c r="AT3" i="20" s="1"/>
  <c r="I32" i="2" s="1"/>
  <c r="W5" i="19"/>
  <c r="AT5" i="20" s="1"/>
  <c r="I34" i="2" s="1"/>
  <c r="AK2" i="14"/>
  <c r="S3" i="11"/>
  <c r="AK3" i="14" s="1"/>
  <c r="O26" i="2" s="1"/>
  <c r="K38" i="17" s="1"/>
  <c r="T38" i="17" s="1"/>
  <c r="S4" i="11"/>
  <c r="AK4" i="14" s="1"/>
  <c r="O27" i="2" s="1"/>
  <c r="K39" i="17" s="1"/>
  <c r="T39" i="17" s="1"/>
  <c r="S5" i="11"/>
  <c r="AK5" i="14" s="1"/>
  <c r="O28" i="2" s="1"/>
  <c r="K40" i="17" s="1"/>
  <c r="B40" i="17" s="1"/>
  <c r="S3" i="19"/>
  <c r="AL3" i="20" s="1"/>
  <c r="S5" i="19"/>
  <c r="AL5" i="20" s="1"/>
  <c r="R28" i="2" s="1"/>
  <c r="S4" i="19"/>
  <c r="AL4" i="20" s="1"/>
  <c r="R27" i="2" s="1"/>
  <c r="AK2" i="20"/>
  <c r="S5" i="18"/>
  <c r="AK5" i="20" s="1"/>
  <c r="Q28" i="2" s="1"/>
  <c r="S4" i="18"/>
  <c r="AK4" i="20" s="1"/>
  <c r="Q27" i="2" s="1"/>
  <c r="S3" i="18"/>
  <c r="AK3" i="20" s="1"/>
  <c r="Q26" i="2" s="1"/>
  <c r="N3" i="11"/>
  <c r="AA3" i="14" s="1"/>
  <c r="N4" i="11"/>
  <c r="AA4" i="14" s="1"/>
  <c r="AA2" i="14"/>
  <c r="AA6" i="14" s="1"/>
  <c r="N5" i="11"/>
  <c r="AA5" i="14" s="1"/>
  <c r="AA2" i="20"/>
  <c r="AA6" i="20" s="1"/>
  <c r="N4" i="18"/>
  <c r="AA4" i="20" s="1"/>
  <c r="N5" i="18"/>
  <c r="AA5" i="20" s="1"/>
  <c r="N3" i="18"/>
  <c r="AA3" i="20" s="1"/>
  <c r="N3" i="26"/>
  <c r="AB3" i="27" s="1"/>
  <c r="N5" i="26"/>
  <c r="AB5" i="27" s="1"/>
  <c r="N4" i="26"/>
  <c r="AB4" i="27" s="1"/>
  <c r="AB5" i="12"/>
  <c r="BD5" i="14" s="1"/>
  <c r="U52" i="2" s="1"/>
  <c r="AB3" i="12"/>
  <c r="BD3" i="14" s="1"/>
  <c r="AB4" i="12"/>
  <c r="BD4" i="14" s="1"/>
  <c r="U51" i="2" s="1"/>
  <c r="AB4" i="11"/>
  <c r="BC4" i="14" s="1"/>
  <c r="T51" i="2" s="1"/>
  <c r="BC2" i="14"/>
  <c r="AB3" i="11"/>
  <c r="BC3" i="14" s="1"/>
  <c r="T50" i="2" s="1"/>
  <c r="AB5" i="11"/>
  <c r="BC5" i="14" s="1"/>
  <c r="T52" i="2" s="1"/>
  <c r="AB4" i="26"/>
  <c r="BD4" i="27" s="1"/>
  <c r="AB3" i="26"/>
  <c r="BD3" i="27" s="1"/>
  <c r="AB5" i="26"/>
  <c r="BD5" i="27" s="1"/>
  <c r="E2" i="20"/>
  <c r="C5" i="18"/>
  <c r="E5" i="20" s="1"/>
  <c r="Q16" i="17" s="1"/>
  <c r="C3" i="18"/>
  <c r="E3" i="20" s="1"/>
  <c r="M20" i="2" s="1"/>
  <c r="C4" i="18"/>
  <c r="E4" i="20" s="1"/>
  <c r="Q15" i="17" s="1"/>
  <c r="E2" i="14"/>
  <c r="C5" i="11"/>
  <c r="E5" i="14" s="1"/>
  <c r="O16" i="17" s="1"/>
  <c r="C3" i="11"/>
  <c r="E3" i="14" s="1"/>
  <c r="K20" i="2" s="1"/>
  <c r="C4" i="11"/>
  <c r="E4" i="14" s="1"/>
  <c r="K21" i="2" s="1"/>
  <c r="C5" i="26"/>
  <c r="F5" i="27" s="1"/>
  <c r="C3" i="26"/>
  <c r="F3" i="27" s="1"/>
  <c r="C4" i="26"/>
  <c r="F4" i="27" s="1"/>
  <c r="F1" i="27" s="1"/>
  <c r="F6" i="27" s="1"/>
  <c r="M18" i="22" s="1"/>
  <c r="M79" i="22" s="1"/>
  <c r="AI2" i="20"/>
  <c r="R5" i="18"/>
  <c r="AI5" i="20" s="1"/>
  <c r="Q16" i="2" s="1"/>
  <c r="R4" i="18"/>
  <c r="AI4" i="20" s="1"/>
  <c r="Q15" i="2" s="1"/>
  <c r="R3" i="18"/>
  <c r="AI3" i="20" s="1"/>
  <c r="Q14" i="2" s="1"/>
  <c r="R5" i="11"/>
  <c r="AI5" i="14" s="1"/>
  <c r="O16" i="2" s="1"/>
  <c r="AI2" i="14"/>
  <c r="R3" i="11"/>
  <c r="AI3" i="14" s="1"/>
  <c r="O14" i="2" s="1"/>
  <c r="R4" i="11"/>
  <c r="AI4" i="14" s="1"/>
  <c r="O15" i="2" s="1"/>
  <c r="R3" i="26"/>
  <c r="AJ3" i="27" s="1"/>
  <c r="R5" i="26"/>
  <c r="AJ5" i="27" s="1"/>
  <c r="R4" i="26"/>
  <c r="AJ4" i="27" s="1"/>
  <c r="I16" i="21"/>
  <c r="E34" i="17"/>
  <c r="W22" i="17" s="1"/>
  <c r="Z1" i="20"/>
  <c r="Z6" i="20" s="1"/>
  <c r="N85" i="17"/>
  <c r="O84" i="17"/>
  <c r="E111" i="17"/>
  <c r="F110" i="17"/>
  <c r="D13" i="17"/>
  <c r="N99" i="17"/>
  <c r="N9" i="2"/>
  <c r="J8" i="15" s="1"/>
  <c r="D22" i="2"/>
  <c r="D8" i="17"/>
  <c r="AF4" i="19"/>
  <c r="BL4" i="20" s="1"/>
  <c r="E57" i="2" s="1"/>
  <c r="E33" i="21" s="1"/>
  <c r="I10" i="21"/>
  <c r="AF5" i="19"/>
  <c r="BL5" i="20" s="1"/>
  <c r="E58" i="2" s="1"/>
  <c r="E34" i="21" s="1"/>
  <c r="Q22" i="17"/>
  <c r="AL1" i="20"/>
  <c r="AL6" i="20" s="1"/>
  <c r="L21" i="22" s="1"/>
  <c r="F86" i="22" s="1"/>
  <c r="L85" i="22" s="1"/>
  <c r="R79" i="22" s="1"/>
  <c r="DF1" i="20"/>
  <c r="DF6" i="20" s="1"/>
  <c r="F27" i="22" s="1"/>
  <c r="E33" i="15"/>
  <c r="D9" i="2"/>
  <c r="CL1" i="20"/>
  <c r="CL6" i="20" s="1"/>
  <c r="R10" i="2"/>
  <c r="N20" i="2"/>
  <c r="D21" i="2"/>
  <c r="N21" i="2"/>
  <c r="M21" i="17"/>
  <c r="D15" i="17" s="1"/>
  <c r="AT1" i="20"/>
  <c r="F21" i="22" s="1"/>
  <c r="AR1" i="20"/>
  <c r="F20" i="22" s="1"/>
  <c r="Q14" i="17"/>
  <c r="N16" i="17"/>
  <c r="M15" i="17"/>
  <c r="Q8" i="2"/>
  <c r="BB1" i="20"/>
  <c r="BB6" i="20" s="1"/>
  <c r="L60" i="22" s="1"/>
  <c r="E21" i="2"/>
  <c r="N21" i="17"/>
  <c r="E15" i="17" s="1"/>
  <c r="R26" i="2"/>
  <c r="R20" i="2"/>
  <c r="E10" i="17"/>
  <c r="AF1" i="20"/>
  <c r="F24" i="22" s="1"/>
  <c r="AP4" i="11"/>
  <c r="CE4" i="14" s="1"/>
  <c r="L8" i="15" s="1"/>
  <c r="AP3" i="11"/>
  <c r="CE3" i="14" s="1"/>
  <c r="L7" i="15" s="1"/>
  <c r="X1" i="20"/>
  <c r="X6" i="20" s="1"/>
  <c r="F69" i="22" s="1"/>
  <c r="L84" i="22" s="1"/>
  <c r="CE2" i="14"/>
  <c r="CE6" i="14" s="1"/>
  <c r="P48" i="22" s="1"/>
  <c r="Q20" i="2"/>
  <c r="J15" i="21"/>
  <c r="M10" i="2"/>
  <c r="I9" i="15" s="1"/>
  <c r="R9" i="2"/>
  <c r="AP1" i="20"/>
  <c r="F18" i="22" s="1"/>
  <c r="I8" i="21"/>
  <c r="M8" i="2"/>
  <c r="I7" i="15" s="1"/>
  <c r="I14" i="21"/>
  <c r="T1" i="20"/>
  <c r="F48" i="22" s="1"/>
  <c r="AX1" i="20"/>
  <c r="L69" i="22" s="1"/>
  <c r="AQ3" i="25"/>
  <c r="CG3" i="27" s="1"/>
  <c r="AQ4" i="25"/>
  <c r="CG4" i="27" s="1"/>
  <c r="AQ5" i="25"/>
  <c r="CG5" i="27" s="1"/>
  <c r="L48" i="22"/>
  <c r="L14" i="22"/>
  <c r="L78" i="22" s="1"/>
  <c r="CG2" i="27"/>
  <c r="N8" i="2"/>
  <c r="J7" i="15" s="1"/>
  <c r="M21" i="2"/>
  <c r="D26" i="15"/>
  <c r="E9" i="2"/>
  <c r="E8" i="2"/>
  <c r="D20" i="2"/>
  <c r="M22" i="2"/>
  <c r="N22" i="2"/>
  <c r="N1" i="20"/>
  <c r="N6" i="20" s="1"/>
  <c r="BD1" i="20"/>
  <c r="BD6" i="20" s="1"/>
  <c r="N14" i="17"/>
  <c r="R1" i="20"/>
  <c r="F17" i="22" s="1"/>
  <c r="F84" i="22" s="1"/>
  <c r="R78" i="22" s="1"/>
  <c r="AN1" i="20"/>
  <c r="AN6" i="20" s="1"/>
  <c r="L22" i="22" s="1"/>
  <c r="DJ6" i="27"/>
  <c r="S21" i="22"/>
  <c r="R6" i="27"/>
  <c r="G17" i="22"/>
  <c r="G84" i="22" s="1"/>
  <c r="S78" i="22" s="1"/>
  <c r="T6" i="27"/>
  <c r="G16" i="22"/>
  <c r="G83" i="22" s="1"/>
  <c r="M83" i="22" s="1"/>
  <c r="G48" i="22"/>
  <c r="G58" i="22"/>
  <c r="M19" i="22"/>
  <c r="M80" i="22" s="1"/>
  <c r="G79" i="22"/>
  <c r="BD1" i="27"/>
  <c r="BD6" i="27" s="1"/>
  <c r="X1" i="27"/>
  <c r="X6" i="27" s="1"/>
  <c r="G69" i="22" s="1"/>
  <c r="M84" i="22" s="1"/>
  <c r="AJ1" i="27"/>
  <c r="AJ6" i="27" s="1"/>
  <c r="M17" i="22" s="1"/>
  <c r="AB1" i="27"/>
  <c r="AB6" i="27" s="1"/>
  <c r="AR1" i="27"/>
  <c r="DH1" i="27"/>
  <c r="DH6" i="27" s="1"/>
  <c r="V1" i="20"/>
  <c r="V6" i="20" s="1"/>
  <c r="F85" i="22" s="1"/>
  <c r="F1" i="20"/>
  <c r="F6" i="20" s="1"/>
  <c r="L18" i="22" s="1"/>
  <c r="L79" i="22" s="1"/>
  <c r="B1" i="20"/>
  <c r="F14" i="22" s="1"/>
  <c r="F78" i="22" s="1"/>
  <c r="AV1" i="20"/>
  <c r="AV6" i="20" s="1"/>
  <c r="AB1" i="20"/>
  <c r="AB6" i="20" s="1"/>
  <c r="AQ4" i="26"/>
  <c r="CH4" i="27" s="1"/>
  <c r="AQ5" i="26"/>
  <c r="CH5" i="27" s="1"/>
  <c r="AQ3" i="26"/>
  <c r="CH3" i="27" s="1"/>
  <c r="AV1" i="27"/>
  <c r="AZ1" i="27"/>
  <c r="Q22" i="2"/>
  <c r="R8" i="2"/>
  <c r="R22" i="2"/>
  <c r="J10" i="21"/>
  <c r="D32" i="15"/>
  <c r="Q9" i="2"/>
  <c r="J9" i="21"/>
  <c r="E20" i="2"/>
  <c r="H1" i="20"/>
  <c r="H6" i="20" s="1"/>
  <c r="F80" i="22" s="1"/>
  <c r="AZ1" i="20"/>
  <c r="AZ6" i="20" s="1"/>
  <c r="P1" i="20"/>
  <c r="F15" i="22" s="1"/>
  <c r="F82" i="22" s="1"/>
  <c r="L1" i="20"/>
  <c r="L6" i="20" s="1"/>
  <c r="L15" i="22" s="1"/>
  <c r="L81" i="22" s="1"/>
  <c r="CE2" i="20"/>
  <c r="N6" i="15" s="1"/>
  <c r="BB1" i="27"/>
  <c r="BB6" i="27" s="1"/>
  <c r="B1" i="27"/>
  <c r="AD1" i="27"/>
  <c r="AH1" i="27"/>
  <c r="AH6" i="27" s="1"/>
  <c r="M16" i="22" s="1"/>
  <c r="AP1" i="27"/>
  <c r="AX1" i="27"/>
  <c r="AT1" i="27"/>
  <c r="AF1" i="27"/>
  <c r="AN1" i="27"/>
  <c r="AN6" i="27" s="1"/>
  <c r="M22" i="22" s="1"/>
  <c r="DF1" i="27"/>
  <c r="DF6" i="27" s="1"/>
  <c r="J1" i="27"/>
  <c r="J6" i="27" s="1"/>
  <c r="BL3" i="20"/>
  <c r="E56" i="2" s="1"/>
  <c r="E32" i="21" s="1"/>
  <c r="AH1" i="20"/>
  <c r="AH6" i="20" s="1"/>
  <c r="L16" i="22" s="1"/>
  <c r="AJ1" i="20"/>
  <c r="AJ6" i="20" s="1"/>
  <c r="L17" i="22" s="1"/>
  <c r="V1" i="27"/>
  <c r="V6" i="27" s="1"/>
  <c r="G85" i="22" s="1"/>
  <c r="J1" i="20"/>
  <c r="J6" i="20" s="1"/>
  <c r="AD1" i="20"/>
  <c r="G86" i="22"/>
  <c r="M85" i="22" s="1"/>
  <c r="S79" i="22" s="1"/>
  <c r="AP3" i="18"/>
  <c r="AP5" i="18"/>
  <c r="AP4" i="18"/>
  <c r="AP3" i="19"/>
  <c r="AP4" i="19"/>
  <c r="AP5" i="19"/>
  <c r="AP5" i="12"/>
  <c r="CF5" i="14" s="1"/>
  <c r="M9" i="15" s="1"/>
  <c r="AP4" i="12"/>
  <c r="CF4" i="14" s="1"/>
  <c r="M8" i="15" s="1"/>
  <c r="AP3" i="12"/>
  <c r="CF3" i="14" s="1"/>
  <c r="M7" i="15" s="1"/>
  <c r="AU2" i="11"/>
  <c r="AU2" i="18"/>
  <c r="CO6" i="27" s="1"/>
  <c r="AU2" i="12"/>
  <c r="AU2" i="19"/>
  <c r="AQ2" i="11"/>
  <c r="AQ4" i="11" s="1"/>
  <c r="CG4" i="14" s="1"/>
  <c r="B15" i="16" s="1"/>
  <c r="AQ2" i="18"/>
  <c r="AQ2" i="19"/>
  <c r="AW2" i="11"/>
  <c r="AW2" i="12"/>
  <c r="AW2" i="18"/>
  <c r="CS6" i="27" s="1"/>
  <c r="AW2" i="19"/>
  <c r="AQ2" i="12"/>
  <c r="B30" i="15"/>
  <c r="B7" i="16"/>
  <c r="L16" i="17"/>
  <c r="J8" i="21"/>
  <c r="E31" i="15"/>
  <c r="Z1" i="14"/>
  <c r="Z6" i="14" s="1"/>
  <c r="L1" i="14"/>
  <c r="L6" i="14" s="1"/>
  <c r="K15" i="22" s="1"/>
  <c r="E81" i="22" s="1"/>
  <c r="AB1" i="14"/>
  <c r="AB6" i="14" s="1"/>
  <c r="C14" i="2"/>
  <c r="P1" i="14"/>
  <c r="C44" i="2"/>
  <c r="AF1" i="14"/>
  <c r="G26" i="17"/>
  <c r="L32" i="17" s="1"/>
  <c r="T1" i="14"/>
  <c r="C20" i="17"/>
  <c r="H1" i="14"/>
  <c r="H6" i="14" s="1"/>
  <c r="E80" i="22" s="1"/>
  <c r="G32" i="2"/>
  <c r="AT1" i="14"/>
  <c r="L20" i="2"/>
  <c r="F1" i="14"/>
  <c r="F6" i="14" s="1"/>
  <c r="K18" i="22" s="1"/>
  <c r="K79" i="22" s="1"/>
  <c r="C38" i="2"/>
  <c r="C19" i="15" s="1"/>
  <c r="AD1" i="14"/>
  <c r="G20" i="17"/>
  <c r="J1" i="14"/>
  <c r="J6" i="14" s="1"/>
  <c r="P20" i="2"/>
  <c r="N1" i="14"/>
  <c r="N6" i="14" s="1"/>
  <c r="K19" i="22" s="1"/>
  <c r="D49" i="22"/>
  <c r="H20" i="16"/>
  <c r="CL1" i="14"/>
  <c r="CL6" i="14" s="1"/>
  <c r="L62" i="2"/>
  <c r="H19" i="15" s="1"/>
  <c r="BB1" i="14"/>
  <c r="BB6" i="14" s="1"/>
  <c r="L26" i="17"/>
  <c r="V1" i="14"/>
  <c r="V6" i="14" s="1"/>
  <c r="E85" i="22" s="1"/>
  <c r="C32" i="2"/>
  <c r="AR1" i="14"/>
  <c r="G44" i="2"/>
  <c r="C25" i="15" s="1"/>
  <c r="AV1" i="14"/>
  <c r="D48" i="22"/>
  <c r="D58" i="22" s="1"/>
  <c r="D83" i="22"/>
  <c r="J83" i="22" s="1"/>
  <c r="U50" i="2"/>
  <c r="BD1" i="14"/>
  <c r="BD6" i="14" s="1"/>
  <c r="Q19" i="22" s="1"/>
  <c r="Q58" i="22" s="1"/>
  <c r="P26" i="2"/>
  <c r="L38" i="17" s="1"/>
  <c r="C38" i="17" s="1"/>
  <c r="AL1" i="14"/>
  <c r="AL6" i="14" s="1"/>
  <c r="K21" i="22" s="1"/>
  <c r="E86" i="22" s="1"/>
  <c r="K85" i="22" s="1"/>
  <c r="Q79" i="22" s="1"/>
  <c r="G38" i="2"/>
  <c r="H20" i="21" s="1"/>
  <c r="AZ1" i="14"/>
  <c r="C50" i="2"/>
  <c r="H14" i="21" s="1"/>
  <c r="AX1" i="14"/>
  <c r="DH1" i="14"/>
  <c r="DH6" i="14" s="1"/>
  <c r="P14" i="2"/>
  <c r="AJ1" i="14"/>
  <c r="AJ6" i="14" s="1"/>
  <c r="K17" i="22" s="1"/>
  <c r="L32" i="2"/>
  <c r="AN1" i="14"/>
  <c r="AN6" i="14" s="1"/>
  <c r="K22" i="22" s="1"/>
  <c r="G50" i="2"/>
  <c r="C26" i="21" s="1"/>
  <c r="DF1" i="14"/>
  <c r="DF6" i="14" s="1"/>
  <c r="E27" i="22" s="1"/>
  <c r="E71" i="22" s="1"/>
  <c r="U20" i="17"/>
  <c r="R1" i="14"/>
  <c r="C8" i="17"/>
  <c r="B1" i="14"/>
  <c r="L14" i="17"/>
  <c r="D1" i="14"/>
  <c r="D6" i="14" s="1"/>
  <c r="K14" i="22" s="1"/>
  <c r="C26" i="2"/>
  <c r="C13" i="15" s="1"/>
  <c r="C20" i="21" s="1"/>
  <c r="AP1" i="14"/>
  <c r="P32" i="17"/>
  <c r="C14" i="21" s="1"/>
  <c r="X1" i="14"/>
  <c r="X6" i="14" s="1"/>
  <c r="L14" i="2"/>
  <c r="AH1" i="14"/>
  <c r="AH6" i="14" s="1"/>
  <c r="K16" i="22" s="1"/>
  <c r="D79" i="22"/>
  <c r="J80" i="22"/>
  <c r="J69" i="22"/>
  <c r="D52" i="22"/>
  <c r="K22" i="2"/>
  <c r="C21" i="2"/>
  <c r="G32" i="17"/>
  <c r="K62" i="2"/>
  <c r="G19" i="15" s="1"/>
  <c r="C26" i="17"/>
  <c r="F33" i="17"/>
  <c r="B28" i="16"/>
  <c r="B21" i="15"/>
  <c r="B32" i="15"/>
  <c r="G15" i="21"/>
  <c r="G9" i="21"/>
  <c r="B26" i="15"/>
  <c r="C27" i="16"/>
  <c r="C20" i="15"/>
  <c r="H10" i="21"/>
  <c r="C27" i="15"/>
  <c r="H9" i="21"/>
  <c r="C26" i="15"/>
  <c r="H15" i="21"/>
  <c r="C32" i="15"/>
  <c r="H16" i="21"/>
  <c r="C33" i="15"/>
  <c r="B31" i="15"/>
  <c r="G14" i="21"/>
  <c r="G10" i="21"/>
  <c r="B27" i="15"/>
  <c r="B33" i="15"/>
  <c r="G16" i="21"/>
  <c r="G8" i="21"/>
  <c r="B25" i="15"/>
  <c r="C14" i="17"/>
  <c r="F34" i="17"/>
  <c r="L20" i="17"/>
  <c r="B10" i="2"/>
  <c r="F14" i="2"/>
  <c r="B7" i="15" s="1"/>
  <c r="B38" i="17"/>
  <c r="O14" i="17"/>
  <c r="K14" i="17"/>
  <c r="B9" i="2"/>
  <c r="B26" i="16"/>
  <c r="K9" i="2"/>
  <c r="G8" i="15" s="1"/>
  <c r="T40" i="17"/>
  <c r="O15" i="17"/>
  <c r="G28" i="17"/>
  <c r="L34" i="17" s="1"/>
  <c r="K64" i="2"/>
  <c r="G21" i="15" s="1"/>
  <c r="C28" i="16"/>
  <c r="G34" i="17"/>
  <c r="B8" i="17"/>
  <c r="G33" i="17"/>
  <c r="P21" i="2"/>
  <c r="P22" i="2"/>
  <c r="C8" i="2"/>
  <c r="G14" i="2"/>
  <c r="C7" i="15" s="1"/>
  <c r="K22" i="17"/>
  <c r="T22" i="17"/>
  <c r="K20" i="17"/>
  <c r="C20" i="2"/>
  <c r="B16" i="2"/>
  <c r="U22" i="17"/>
  <c r="L22" i="2"/>
  <c r="C32" i="17"/>
  <c r="B21" i="2"/>
  <c r="C33" i="17"/>
  <c r="B34" i="17"/>
  <c r="F28" i="17"/>
  <c r="K34" i="17" s="1"/>
  <c r="L22" i="17"/>
  <c r="B27" i="16"/>
  <c r="T21" i="17"/>
  <c r="B39" i="17"/>
  <c r="C15" i="17"/>
  <c r="H34" i="16"/>
  <c r="C22" i="2"/>
  <c r="C9" i="2"/>
  <c r="K10" i="2"/>
  <c r="G9" i="15" s="1"/>
  <c r="U40" i="17"/>
  <c r="G33" i="16"/>
  <c r="C39" i="17"/>
  <c r="F15" i="2"/>
  <c r="H32" i="16"/>
  <c r="C28" i="17"/>
  <c r="C10" i="17"/>
  <c r="B14" i="2"/>
  <c r="F32" i="17"/>
  <c r="B32" i="17"/>
  <c r="L21" i="2"/>
  <c r="O21" i="2"/>
  <c r="C27" i="17"/>
  <c r="G15" i="2"/>
  <c r="C8" i="15" s="1"/>
  <c r="B16" i="17"/>
  <c r="L63" i="2"/>
  <c r="H20" i="15" s="1"/>
  <c r="K21" i="17"/>
  <c r="L9" i="2"/>
  <c r="H8" i="15" s="1"/>
  <c r="L8" i="2"/>
  <c r="H7" i="15" s="1"/>
  <c r="B27" i="17"/>
  <c r="B20" i="2"/>
  <c r="P14" i="17"/>
  <c r="O20" i="2"/>
  <c r="P22" i="17"/>
  <c r="P10" i="2"/>
  <c r="O21" i="17"/>
  <c r="O9" i="2"/>
  <c r="C10" i="16"/>
  <c r="O20" i="17"/>
  <c r="O8" i="2"/>
  <c r="P21" i="17"/>
  <c r="P9" i="2"/>
  <c r="B10" i="16"/>
  <c r="O22" i="17"/>
  <c r="O10" i="2"/>
  <c r="P20" i="17"/>
  <c r="P8" i="2"/>
  <c r="CK6" i="14" l="1"/>
  <c r="J60" i="22" s="1"/>
  <c r="G19" i="16"/>
  <c r="CL1" i="27"/>
  <c r="CL6" i="27" s="1"/>
  <c r="Z1" i="27"/>
  <c r="BE2" i="20"/>
  <c r="AC3" i="18"/>
  <c r="BE3" i="20" s="1"/>
  <c r="H62" i="2" s="1"/>
  <c r="AC5" i="18"/>
  <c r="BE5" i="20" s="1"/>
  <c r="H64" i="2" s="1"/>
  <c r="AC4" i="18"/>
  <c r="BE4" i="20" s="1"/>
  <c r="H63" i="2" s="1"/>
  <c r="AC4" i="12"/>
  <c r="BF4" i="14" s="1"/>
  <c r="G63" i="2" s="1"/>
  <c r="AC3" i="12"/>
  <c r="BF3" i="14" s="1"/>
  <c r="AC5" i="12"/>
  <c r="BF5" i="14" s="1"/>
  <c r="G64" i="2" s="1"/>
  <c r="AC4" i="25"/>
  <c r="BE4" i="27" s="1"/>
  <c r="AC3" i="25"/>
  <c r="BE3" i="27" s="1"/>
  <c r="AC5" i="25"/>
  <c r="BE5" i="27" s="1"/>
  <c r="BE2" i="27"/>
  <c r="BE6" i="27" s="1"/>
  <c r="AI3" i="19"/>
  <c r="BR3" i="20" s="1"/>
  <c r="N50" i="2" s="1"/>
  <c r="AI5" i="19"/>
  <c r="BR5" i="20" s="1"/>
  <c r="N52" i="2" s="1"/>
  <c r="AI4" i="19"/>
  <c r="BR4" i="20" s="1"/>
  <c r="N51" i="2" s="1"/>
  <c r="BQ2" i="14"/>
  <c r="AI3" i="11"/>
  <c r="BQ3" i="14" s="1"/>
  <c r="K50" i="2" s="1"/>
  <c r="AI4" i="11"/>
  <c r="BQ4" i="14" s="1"/>
  <c r="K51" i="2" s="1"/>
  <c r="AI5" i="11"/>
  <c r="BQ5" i="14" s="1"/>
  <c r="K52" i="2" s="1"/>
  <c r="AI3" i="26"/>
  <c r="BR3" i="27" s="1"/>
  <c r="AI4" i="26"/>
  <c r="BR4" i="27" s="1"/>
  <c r="AI5" i="26"/>
  <c r="BR5" i="27" s="1"/>
  <c r="BB3" i="18"/>
  <c r="DC3" i="20" s="1"/>
  <c r="DC2" i="20"/>
  <c r="DC6" i="20" s="1"/>
  <c r="BB5" i="18"/>
  <c r="DC5" i="20" s="1"/>
  <c r="BB4" i="18"/>
  <c r="DC4" i="20" s="1"/>
  <c r="BB3" i="12"/>
  <c r="DD3" i="14" s="1"/>
  <c r="DD1" i="14" s="1"/>
  <c r="DD6" i="14" s="1"/>
  <c r="K86" i="22" s="1"/>
  <c r="BB4" i="12"/>
  <c r="DD4" i="14" s="1"/>
  <c r="P39" i="17" s="1"/>
  <c r="BB5" i="12"/>
  <c r="DD5" i="14" s="1"/>
  <c r="P40" i="17" s="1"/>
  <c r="BB5" i="26"/>
  <c r="DD5" i="27" s="1"/>
  <c r="BB3" i="26"/>
  <c r="DD3" i="27" s="1"/>
  <c r="DD1" i="27" s="1"/>
  <c r="DD6" i="27" s="1"/>
  <c r="BB4" i="26"/>
  <c r="DD4" i="27" s="1"/>
  <c r="AK4" i="19"/>
  <c r="BV4" i="20" s="1"/>
  <c r="W33" i="2" s="1"/>
  <c r="J14" i="15" s="1"/>
  <c r="AK3" i="19"/>
  <c r="BV3" i="20" s="1"/>
  <c r="AK5" i="19"/>
  <c r="BV5" i="20" s="1"/>
  <c r="W34" i="2" s="1"/>
  <c r="J15" i="15" s="1"/>
  <c r="BU2" i="14"/>
  <c r="AK3" i="11"/>
  <c r="BU3" i="14" s="1"/>
  <c r="T32" i="2" s="1"/>
  <c r="G13" i="15" s="1"/>
  <c r="AK4" i="11"/>
  <c r="BU4" i="14" s="1"/>
  <c r="T33" i="2" s="1"/>
  <c r="G14" i="15" s="1"/>
  <c r="AK5" i="11"/>
  <c r="BU5" i="14" s="1"/>
  <c r="T34" i="2" s="1"/>
  <c r="G15" i="15" s="1"/>
  <c r="AK3" i="26"/>
  <c r="BV3" i="27" s="1"/>
  <c r="AK4" i="26"/>
  <c r="BV4" i="27" s="1"/>
  <c r="AK5" i="26"/>
  <c r="BV5" i="27" s="1"/>
  <c r="AM3" i="19"/>
  <c r="BZ3" i="20" s="1"/>
  <c r="AM5" i="19"/>
  <c r="BZ5" i="20" s="1"/>
  <c r="W28" i="2" s="1"/>
  <c r="AM4" i="19"/>
  <c r="BZ4" i="20" s="1"/>
  <c r="W27" i="2" s="1"/>
  <c r="BY2" i="14"/>
  <c r="AM3" i="11"/>
  <c r="BY3" i="14" s="1"/>
  <c r="T26" i="2" s="1"/>
  <c r="AM4" i="11"/>
  <c r="BY4" i="14" s="1"/>
  <c r="T27" i="2" s="1"/>
  <c r="AM5" i="11"/>
  <c r="BY5" i="14" s="1"/>
  <c r="T28" i="2" s="1"/>
  <c r="AM4" i="25"/>
  <c r="BY4" i="27" s="1"/>
  <c r="BY2" i="27"/>
  <c r="BY6" i="27" s="1"/>
  <c r="AM3" i="25"/>
  <c r="BY3" i="27" s="1"/>
  <c r="AM5" i="25"/>
  <c r="BY5" i="27" s="1"/>
  <c r="AE4" i="19"/>
  <c r="BJ4" i="20" s="1"/>
  <c r="E63" i="2" s="1"/>
  <c r="E38" i="15" s="1"/>
  <c r="AE3" i="19"/>
  <c r="BJ3" i="20" s="1"/>
  <c r="E62" i="2" s="1"/>
  <c r="E37" i="15" s="1"/>
  <c r="AE5" i="19"/>
  <c r="BJ5" i="20" s="1"/>
  <c r="E64" i="2" s="1"/>
  <c r="E39" i="15" s="1"/>
  <c r="AE4" i="11"/>
  <c r="BI4" i="14" s="1"/>
  <c r="B63" i="2" s="1"/>
  <c r="B38" i="15" s="1"/>
  <c r="BI2" i="14"/>
  <c r="AE5" i="11"/>
  <c r="BI5" i="14" s="1"/>
  <c r="B64" i="2" s="1"/>
  <c r="B39" i="15" s="1"/>
  <c r="AE3" i="11"/>
  <c r="BI3" i="14" s="1"/>
  <c r="B62" i="2" s="1"/>
  <c r="B37" i="15" s="1"/>
  <c r="AE3" i="26"/>
  <c r="BJ3" i="27" s="1"/>
  <c r="AE4" i="26"/>
  <c r="BJ4" i="27" s="1"/>
  <c r="AE5" i="26"/>
  <c r="BJ5" i="27" s="1"/>
  <c r="AD4" i="19"/>
  <c r="BH4" i="20" s="1"/>
  <c r="I27" i="2" s="1"/>
  <c r="AD3" i="19"/>
  <c r="BH3" i="20" s="1"/>
  <c r="I26" i="2" s="1"/>
  <c r="AD5" i="19"/>
  <c r="BH5" i="20" s="1"/>
  <c r="I28" i="2" s="1"/>
  <c r="BG2" i="14"/>
  <c r="AD4" i="11"/>
  <c r="BG4" i="14" s="1"/>
  <c r="F27" i="2" s="1"/>
  <c r="AD5" i="11"/>
  <c r="BG5" i="14" s="1"/>
  <c r="F28" i="2" s="1"/>
  <c r="AD3" i="11"/>
  <c r="BG3" i="14" s="1"/>
  <c r="F26" i="2" s="1"/>
  <c r="AD3" i="26"/>
  <c r="BH3" i="27" s="1"/>
  <c r="AD5" i="26"/>
  <c r="BH5" i="27" s="1"/>
  <c r="AD4" i="26"/>
  <c r="BH4" i="27" s="1"/>
  <c r="AO5" i="18"/>
  <c r="CC5" i="20" s="1"/>
  <c r="V16" i="2" s="1"/>
  <c r="AO4" i="18"/>
  <c r="CC4" i="20" s="1"/>
  <c r="V15" i="2" s="1"/>
  <c r="CC2" i="20"/>
  <c r="AO3" i="18"/>
  <c r="CC3" i="20" s="1"/>
  <c r="V14" i="2" s="1"/>
  <c r="CC2" i="14"/>
  <c r="AO3" i="11"/>
  <c r="CC3" i="14" s="1"/>
  <c r="T14" i="2" s="1"/>
  <c r="AO4" i="11"/>
  <c r="CC4" i="14" s="1"/>
  <c r="T15" i="2" s="1"/>
  <c r="AO5" i="11"/>
  <c r="CC5" i="14" s="1"/>
  <c r="T16" i="2" s="1"/>
  <c r="AO3" i="25"/>
  <c r="CC3" i="27" s="1"/>
  <c r="AO5" i="25"/>
  <c r="CC5" i="27" s="1"/>
  <c r="AO4" i="25"/>
  <c r="CC4" i="27" s="1"/>
  <c r="CC2" i="27"/>
  <c r="CC6" i="27" s="1"/>
  <c r="BO2" i="20"/>
  <c r="AH5" i="18"/>
  <c r="BO5" i="20" s="1"/>
  <c r="Q52" i="2" s="1"/>
  <c r="AH4" i="18"/>
  <c r="BO4" i="20" s="1"/>
  <c r="Q51" i="2" s="1"/>
  <c r="AH3" i="18"/>
  <c r="BO3" i="20" s="1"/>
  <c r="Q50" i="2" s="1"/>
  <c r="AH5" i="12"/>
  <c r="BP5" i="14" s="1"/>
  <c r="P52" i="2" s="1"/>
  <c r="AH4" i="12"/>
  <c r="BP4" i="14" s="1"/>
  <c r="P51" i="2" s="1"/>
  <c r="AH3" i="12"/>
  <c r="BP3" i="14" s="1"/>
  <c r="AH4" i="25"/>
  <c r="BO4" i="27" s="1"/>
  <c r="AH5" i="25"/>
  <c r="BO5" i="27" s="1"/>
  <c r="AH3" i="25"/>
  <c r="BO3" i="27" s="1"/>
  <c r="BO2" i="27"/>
  <c r="BO6" i="27" s="1"/>
  <c r="AP3" i="25"/>
  <c r="CE3" i="27" s="1"/>
  <c r="CE2" i="27"/>
  <c r="CE6" i="27" s="1"/>
  <c r="AP4" i="25"/>
  <c r="CE4" i="27" s="1"/>
  <c r="AP5" i="25"/>
  <c r="CE5" i="27" s="1"/>
  <c r="AC4" i="11"/>
  <c r="BE4" i="14" s="1"/>
  <c r="F63" i="2" s="1"/>
  <c r="AC5" i="11"/>
  <c r="BE5" i="14" s="1"/>
  <c r="F64" i="2" s="1"/>
  <c r="BE2" i="14"/>
  <c r="AC3" i="11"/>
  <c r="BE3" i="14" s="1"/>
  <c r="F62" i="2" s="1"/>
  <c r="AC4" i="26"/>
  <c r="BF4" i="27" s="1"/>
  <c r="AC3" i="26"/>
  <c r="BF3" i="27" s="1"/>
  <c r="AC5" i="26"/>
  <c r="BF5" i="27" s="1"/>
  <c r="AC4" i="19"/>
  <c r="BF4" i="20" s="1"/>
  <c r="I63" i="2" s="1"/>
  <c r="AC3" i="19"/>
  <c r="BF3" i="20" s="1"/>
  <c r="I62" i="2" s="1"/>
  <c r="AC5" i="19"/>
  <c r="BF5" i="20" s="1"/>
  <c r="I64" i="2" s="1"/>
  <c r="AI5" i="12"/>
  <c r="BR5" i="14" s="1"/>
  <c r="L52" i="2" s="1"/>
  <c r="AI3" i="12"/>
  <c r="BR3" i="14" s="1"/>
  <c r="AI4" i="12"/>
  <c r="BR4" i="14" s="1"/>
  <c r="L51" i="2" s="1"/>
  <c r="AI3" i="25"/>
  <c r="BQ3" i="27" s="1"/>
  <c r="AI5" i="25"/>
  <c r="BQ5" i="27" s="1"/>
  <c r="AI4" i="25"/>
  <c r="BQ4" i="27" s="1"/>
  <c r="BQ2" i="27"/>
  <c r="BQ6" i="27" s="1"/>
  <c r="BQ2" i="20"/>
  <c r="AI5" i="18"/>
  <c r="BQ5" i="20" s="1"/>
  <c r="M52" i="2" s="1"/>
  <c r="AI3" i="18"/>
  <c r="BQ3" i="20" s="1"/>
  <c r="M50" i="2" s="1"/>
  <c r="AI4" i="18"/>
  <c r="BQ4" i="20" s="1"/>
  <c r="M51" i="2" s="1"/>
  <c r="DC2" i="14"/>
  <c r="BB3" i="11"/>
  <c r="DC3" i="14" s="1"/>
  <c r="O38" i="17" s="1"/>
  <c r="BB4" i="11"/>
  <c r="DC4" i="14" s="1"/>
  <c r="O39" i="17" s="1"/>
  <c r="BB5" i="11"/>
  <c r="DC5" i="14" s="1"/>
  <c r="O40" i="17" s="1"/>
  <c r="BB5" i="25"/>
  <c r="DC5" i="27" s="1"/>
  <c r="DC2" i="27"/>
  <c r="DC6" i="27" s="1"/>
  <c r="BB3" i="25"/>
  <c r="DC3" i="27" s="1"/>
  <c r="BB4" i="25"/>
  <c r="DC4" i="27" s="1"/>
  <c r="BB4" i="19"/>
  <c r="DD4" i="20" s="1"/>
  <c r="BB3" i="19"/>
  <c r="DD3" i="20" s="1"/>
  <c r="DD1" i="20" s="1"/>
  <c r="DD6" i="20" s="1"/>
  <c r="BB5" i="19"/>
  <c r="DD5" i="20" s="1"/>
  <c r="AK4" i="12"/>
  <c r="BV4" i="14" s="1"/>
  <c r="U33" i="2" s="1"/>
  <c r="H14" i="15" s="1"/>
  <c r="AK5" i="12"/>
  <c r="BV5" i="14" s="1"/>
  <c r="U34" i="2" s="1"/>
  <c r="H15" i="15" s="1"/>
  <c r="AK3" i="12"/>
  <c r="BV3" i="14" s="1"/>
  <c r="BV1" i="14" s="1"/>
  <c r="BV6" i="14" s="1"/>
  <c r="Q16" i="22" s="1"/>
  <c r="K49" i="22" s="1"/>
  <c r="AK3" i="25"/>
  <c r="BU3" i="27" s="1"/>
  <c r="AK5" i="25"/>
  <c r="BU5" i="27" s="1"/>
  <c r="BU2" i="27"/>
  <c r="BU6" i="27" s="1"/>
  <c r="AK4" i="25"/>
  <c r="BU4" i="27" s="1"/>
  <c r="BU2" i="20"/>
  <c r="AK3" i="18"/>
  <c r="BU3" i="20" s="1"/>
  <c r="V32" i="2" s="1"/>
  <c r="I13" i="15" s="1"/>
  <c r="AK4" i="18"/>
  <c r="BU4" i="20" s="1"/>
  <c r="V33" i="2" s="1"/>
  <c r="I14" i="15" s="1"/>
  <c r="AK5" i="18"/>
  <c r="BU5" i="20" s="1"/>
  <c r="V34" i="2" s="1"/>
  <c r="I15" i="15" s="1"/>
  <c r="AM5" i="12"/>
  <c r="BZ5" i="14" s="1"/>
  <c r="U28" i="2" s="1"/>
  <c r="AM3" i="12"/>
  <c r="BZ3" i="14" s="1"/>
  <c r="BZ1" i="14" s="1"/>
  <c r="BZ6" i="14" s="1"/>
  <c r="Q15" i="22" s="1"/>
  <c r="AM4" i="12"/>
  <c r="BZ4" i="14" s="1"/>
  <c r="U27" i="2" s="1"/>
  <c r="AM3" i="26"/>
  <c r="BZ3" i="27" s="1"/>
  <c r="BZ1" i="27" s="1"/>
  <c r="BZ6" i="27" s="1"/>
  <c r="S15" i="22" s="1"/>
  <c r="AM5" i="26"/>
  <c r="BZ5" i="27" s="1"/>
  <c r="AM4" i="26"/>
  <c r="BZ4" i="27" s="1"/>
  <c r="BY2" i="20"/>
  <c r="AM3" i="18"/>
  <c r="BY3" i="20" s="1"/>
  <c r="V26" i="2" s="1"/>
  <c r="AM5" i="18"/>
  <c r="BY5" i="20" s="1"/>
  <c r="V28" i="2" s="1"/>
  <c r="AM4" i="18"/>
  <c r="BY4" i="20" s="1"/>
  <c r="V27" i="2" s="1"/>
  <c r="AE4" i="12"/>
  <c r="BJ4" i="14" s="1"/>
  <c r="C63" i="2" s="1"/>
  <c r="C38" i="15" s="1"/>
  <c r="AE3" i="12"/>
  <c r="BJ3" i="14" s="1"/>
  <c r="C62" i="2" s="1"/>
  <c r="C37" i="15" s="1"/>
  <c r="AE5" i="12"/>
  <c r="BJ5" i="14" s="1"/>
  <c r="C64" i="2" s="1"/>
  <c r="C39" i="15" s="1"/>
  <c r="AE4" i="25"/>
  <c r="BI4" i="27" s="1"/>
  <c r="AE3" i="25"/>
  <c r="BI3" i="27" s="1"/>
  <c r="AE5" i="25"/>
  <c r="BI5" i="27" s="1"/>
  <c r="BI2" i="27"/>
  <c r="BI6" i="27" s="1"/>
  <c r="BI2" i="20"/>
  <c r="AE4" i="18"/>
  <c r="BI4" i="20" s="1"/>
  <c r="D63" i="2" s="1"/>
  <c r="D38" i="15" s="1"/>
  <c r="AE5" i="18"/>
  <c r="BI5" i="20" s="1"/>
  <c r="D64" i="2" s="1"/>
  <c r="D39" i="15" s="1"/>
  <c r="AE3" i="18"/>
  <c r="BI3" i="20" s="1"/>
  <c r="D62" i="2" s="1"/>
  <c r="D37" i="15" s="1"/>
  <c r="AD3" i="12"/>
  <c r="BH3" i="14" s="1"/>
  <c r="G26" i="2" s="1"/>
  <c r="AD5" i="12"/>
  <c r="BH5" i="14" s="1"/>
  <c r="G28" i="2" s="1"/>
  <c r="AD4" i="12"/>
  <c r="BH4" i="14" s="1"/>
  <c r="G27" i="2" s="1"/>
  <c r="AD3" i="25"/>
  <c r="BG3" i="27" s="1"/>
  <c r="AD4" i="25"/>
  <c r="BG4" i="27" s="1"/>
  <c r="AD5" i="25"/>
  <c r="BG5" i="27" s="1"/>
  <c r="BG2" i="27"/>
  <c r="BG6" i="27" s="1"/>
  <c r="BG2" i="20"/>
  <c r="AD4" i="18"/>
  <c r="BG4" i="20" s="1"/>
  <c r="H27" i="2" s="1"/>
  <c r="AD5" i="18"/>
  <c r="BG5" i="20" s="1"/>
  <c r="H28" i="2" s="1"/>
  <c r="AD3" i="18"/>
  <c r="BG3" i="20" s="1"/>
  <c r="H26" i="2" s="1"/>
  <c r="AO5" i="12"/>
  <c r="CD5" i="14" s="1"/>
  <c r="U16" i="2" s="1"/>
  <c r="AO4" i="12"/>
  <c r="CD4" i="14" s="1"/>
  <c r="U15" i="2" s="1"/>
  <c r="AO3" i="12"/>
  <c r="CD3" i="14" s="1"/>
  <c r="AO4" i="26"/>
  <c r="CD4" i="27" s="1"/>
  <c r="AO3" i="26"/>
  <c r="CD3" i="27" s="1"/>
  <c r="AO5" i="26"/>
  <c r="CD5" i="27" s="1"/>
  <c r="AO3" i="19"/>
  <c r="CD3" i="20" s="1"/>
  <c r="W14" i="2" s="1"/>
  <c r="AO5" i="19"/>
  <c r="CD5" i="20" s="1"/>
  <c r="W16" i="2" s="1"/>
  <c r="AO4" i="19"/>
  <c r="CD4" i="20" s="1"/>
  <c r="W15" i="2" s="1"/>
  <c r="BO2" i="14"/>
  <c r="AH4" i="11"/>
  <c r="BO4" i="14" s="1"/>
  <c r="O51" i="2" s="1"/>
  <c r="AH5" i="11"/>
  <c r="BO5" i="14" s="1"/>
  <c r="O52" i="2" s="1"/>
  <c r="AH3" i="11"/>
  <c r="BO3" i="14" s="1"/>
  <c r="O50" i="2" s="1"/>
  <c r="AH3" i="26"/>
  <c r="BP3" i="27" s="1"/>
  <c r="AH5" i="26"/>
  <c r="BP5" i="27" s="1"/>
  <c r="AH4" i="26"/>
  <c r="BP4" i="27" s="1"/>
  <c r="AH3" i="19"/>
  <c r="BP3" i="20" s="1"/>
  <c r="R50" i="2" s="1"/>
  <c r="AH5" i="19"/>
  <c r="BP5" i="20" s="1"/>
  <c r="R52" i="2" s="1"/>
  <c r="AH4" i="19"/>
  <c r="BP4" i="20" s="1"/>
  <c r="R51" i="2" s="1"/>
  <c r="AP5" i="26"/>
  <c r="CF5" i="27" s="1"/>
  <c r="AP3" i="26"/>
  <c r="CF3" i="27" s="1"/>
  <c r="AP4" i="26"/>
  <c r="CF4" i="27" s="1"/>
  <c r="BP1" i="20"/>
  <c r="BP6" i="20" s="1"/>
  <c r="L24" i="22" s="1"/>
  <c r="H54" i="7"/>
  <c r="I54" i="7" s="1"/>
  <c r="AC6" i="20"/>
  <c r="D37" i="2"/>
  <c r="D18" i="15" s="1"/>
  <c r="B37" i="2"/>
  <c r="D22" i="22"/>
  <c r="D50" i="22" s="1"/>
  <c r="AC6" i="14"/>
  <c r="D61" i="22" s="1"/>
  <c r="BZ1" i="20"/>
  <c r="BZ6" i="20" s="1"/>
  <c r="R15" i="22" s="1"/>
  <c r="BA3" i="19"/>
  <c r="DB3" i="20" s="1"/>
  <c r="M8" i="21" s="1"/>
  <c r="BA5" i="19"/>
  <c r="DB5" i="20" s="1"/>
  <c r="M10" i="21" s="1"/>
  <c r="BA4" i="19"/>
  <c r="DB4" i="20" s="1"/>
  <c r="M9" i="21" s="1"/>
  <c r="BA5" i="12"/>
  <c r="DB5" i="14" s="1"/>
  <c r="BA4" i="12"/>
  <c r="DB4" i="14" s="1"/>
  <c r="BA3" i="12"/>
  <c r="DB3" i="14" s="1"/>
  <c r="BA3" i="26"/>
  <c r="DB3" i="27" s="1"/>
  <c r="BA5" i="26"/>
  <c r="DB5" i="27" s="1"/>
  <c r="BA4" i="26"/>
  <c r="DB4" i="27" s="1"/>
  <c r="BK2" i="20"/>
  <c r="AF3" i="18"/>
  <c r="BK3" i="20" s="1"/>
  <c r="D56" i="2" s="1"/>
  <c r="D32" i="21" s="1"/>
  <c r="AF5" i="18"/>
  <c r="BK5" i="20" s="1"/>
  <c r="D58" i="2" s="1"/>
  <c r="D34" i="21" s="1"/>
  <c r="AF4" i="18"/>
  <c r="BK4" i="20" s="1"/>
  <c r="D57" i="2" s="1"/>
  <c r="D33" i="21" s="1"/>
  <c r="BK2" i="14"/>
  <c r="AF5" i="11"/>
  <c r="BK5" i="14" s="1"/>
  <c r="B58" i="2" s="1"/>
  <c r="B34" i="21" s="1"/>
  <c r="AF3" i="11"/>
  <c r="BK3" i="14" s="1"/>
  <c r="B56" i="2" s="1"/>
  <c r="B32" i="21" s="1"/>
  <c r="AF4" i="11"/>
  <c r="BK4" i="14" s="1"/>
  <c r="B57" i="2" s="1"/>
  <c r="B33" i="21" s="1"/>
  <c r="BW2" i="14"/>
  <c r="AL4" i="11"/>
  <c r="BW4" i="14" s="1"/>
  <c r="T45" i="2" s="1"/>
  <c r="AL5" i="11"/>
  <c r="BW5" i="14" s="1"/>
  <c r="T46" i="2" s="1"/>
  <c r="AL3" i="11"/>
  <c r="BW3" i="14" s="1"/>
  <c r="T44" i="2" s="1"/>
  <c r="AL3" i="26"/>
  <c r="BX3" i="27" s="1"/>
  <c r="BX1" i="27" s="1"/>
  <c r="BX6" i="27" s="1"/>
  <c r="S18" i="22" s="1"/>
  <c r="AL5" i="26"/>
  <c r="BX5" i="27" s="1"/>
  <c r="AL4" i="26"/>
  <c r="BX4" i="27" s="1"/>
  <c r="AL3" i="19"/>
  <c r="BX3" i="20" s="1"/>
  <c r="W44" i="2" s="1"/>
  <c r="AL5" i="19"/>
  <c r="BX5" i="20" s="1"/>
  <c r="W46" i="2" s="1"/>
  <c r="AL4" i="19"/>
  <c r="BX4" i="20" s="1"/>
  <c r="W45" i="2" s="1"/>
  <c r="AT3" i="11"/>
  <c r="CM3" i="14" s="1"/>
  <c r="G38" i="16" s="1"/>
  <c r="AT5" i="11"/>
  <c r="CM5" i="14" s="1"/>
  <c r="G40" i="16" s="1"/>
  <c r="CM2" i="14"/>
  <c r="AT4" i="11"/>
  <c r="CM4" i="14" s="1"/>
  <c r="G39" i="16" s="1"/>
  <c r="AT5" i="25"/>
  <c r="CM5" i="27" s="1"/>
  <c r="AT3" i="25"/>
  <c r="CM3" i="27" s="1"/>
  <c r="AT4" i="25"/>
  <c r="CM4" i="27" s="1"/>
  <c r="CM2" i="27"/>
  <c r="CM6" i="27" s="1"/>
  <c r="AT3" i="19"/>
  <c r="CN3" i="20" s="1"/>
  <c r="AT5" i="19"/>
  <c r="CN5" i="20" s="1"/>
  <c r="AT4" i="19"/>
  <c r="CN4" i="20" s="1"/>
  <c r="BA3" i="11"/>
  <c r="DA3" i="14" s="1"/>
  <c r="BA4" i="11"/>
  <c r="DA4" i="14" s="1"/>
  <c r="BA5" i="11"/>
  <c r="DA5" i="14" s="1"/>
  <c r="DA2" i="14"/>
  <c r="DA6" i="14" s="1"/>
  <c r="P68" i="22" s="1"/>
  <c r="BA4" i="25"/>
  <c r="DA4" i="27" s="1"/>
  <c r="DA2" i="27"/>
  <c r="DA6" i="27" s="1"/>
  <c r="BA3" i="25"/>
  <c r="DA3" i="27" s="1"/>
  <c r="BA5" i="25"/>
  <c r="DA5" i="27" s="1"/>
  <c r="DA2" i="20"/>
  <c r="BA4" i="18"/>
  <c r="DA4" i="20" s="1"/>
  <c r="L9" i="21" s="1"/>
  <c r="BA5" i="18"/>
  <c r="DA5" i="20" s="1"/>
  <c r="L10" i="21" s="1"/>
  <c r="BA3" i="18"/>
  <c r="DA3" i="20" s="1"/>
  <c r="L8" i="21" s="1"/>
  <c r="AF4" i="12"/>
  <c r="BL4" i="14" s="1"/>
  <c r="C57" i="2" s="1"/>
  <c r="C33" i="21" s="1"/>
  <c r="AF3" i="12"/>
  <c r="BL3" i="14" s="1"/>
  <c r="AF5" i="12"/>
  <c r="BL5" i="14" s="1"/>
  <c r="C58" i="2" s="1"/>
  <c r="C34" i="21" s="1"/>
  <c r="AF4" i="25"/>
  <c r="BK4" i="27" s="1"/>
  <c r="BK2" i="27"/>
  <c r="BK6" i="27" s="1"/>
  <c r="AF3" i="25"/>
  <c r="BK3" i="27" s="1"/>
  <c r="AF5" i="25"/>
  <c r="BK5" i="27" s="1"/>
  <c r="AF5" i="26"/>
  <c r="BL5" i="27" s="1"/>
  <c r="AF3" i="26"/>
  <c r="BL3" i="27" s="1"/>
  <c r="AF4" i="26"/>
  <c r="BL4" i="27" s="1"/>
  <c r="AL5" i="18"/>
  <c r="BW5" i="20" s="1"/>
  <c r="V46" i="2" s="1"/>
  <c r="AL4" i="18"/>
  <c r="BW4" i="20" s="1"/>
  <c r="V45" i="2" s="1"/>
  <c r="BW2" i="20"/>
  <c r="AL3" i="18"/>
  <c r="BW3" i="20" s="1"/>
  <c r="V44" i="2" s="1"/>
  <c r="AL4" i="12"/>
  <c r="BX4" i="14" s="1"/>
  <c r="U45" i="2" s="1"/>
  <c r="AL3" i="12"/>
  <c r="BX3" i="14" s="1"/>
  <c r="U44" i="2" s="1"/>
  <c r="AL5" i="12"/>
  <c r="BX5" i="14" s="1"/>
  <c r="U46" i="2" s="1"/>
  <c r="AL3" i="25"/>
  <c r="BW3" i="27" s="1"/>
  <c r="AL4" i="25"/>
  <c r="BW4" i="27" s="1"/>
  <c r="AL5" i="25"/>
  <c r="BW5" i="27" s="1"/>
  <c r="BW2" i="27"/>
  <c r="BW6" i="27" s="1"/>
  <c r="AT3" i="12"/>
  <c r="CN3" i="14" s="1"/>
  <c r="AT5" i="12"/>
  <c r="CN5" i="14" s="1"/>
  <c r="H40" i="16" s="1"/>
  <c r="AT4" i="12"/>
  <c r="CN4" i="14" s="1"/>
  <c r="H39" i="16" s="1"/>
  <c r="AT4" i="18"/>
  <c r="CM4" i="20" s="1"/>
  <c r="AT5" i="18"/>
  <c r="CM5" i="20" s="1"/>
  <c r="AT3" i="18"/>
  <c r="CM3" i="20" s="1"/>
  <c r="CM2" i="20"/>
  <c r="CM6" i="20" s="1"/>
  <c r="AT5" i="26"/>
  <c r="CN5" i="27" s="1"/>
  <c r="AT3" i="26"/>
  <c r="CN3" i="27" s="1"/>
  <c r="AT4" i="26"/>
  <c r="CN4" i="27" s="1"/>
  <c r="O13" i="2"/>
  <c r="AI6" i="14"/>
  <c r="J17" i="22" s="1"/>
  <c r="O13" i="17"/>
  <c r="E84" i="17" s="1"/>
  <c r="K19" i="2"/>
  <c r="E6" i="14"/>
  <c r="J18" i="22" s="1"/>
  <c r="J79" i="22" s="1"/>
  <c r="E6" i="20"/>
  <c r="M19" i="2"/>
  <c r="Q13" i="17"/>
  <c r="T49" i="2"/>
  <c r="BC6" i="14"/>
  <c r="P19" i="22" s="1"/>
  <c r="AK6" i="14"/>
  <c r="J21" i="22" s="1"/>
  <c r="D86" i="22" s="1"/>
  <c r="J85" i="22" s="1"/>
  <c r="P79" i="22" s="1"/>
  <c r="O25" i="2"/>
  <c r="K37" i="17" s="1"/>
  <c r="K31" i="2"/>
  <c r="AM6" i="14"/>
  <c r="J22" i="22" s="1"/>
  <c r="A6" i="14"/>
  <c r="B7" i="17"/>
  <c r="E49" i="17" s="1"/>
  <c r="B7" i="2"/>
  <c r="D14" i="22"/>
  <c r="D78" i="22" s="1"/>
  <c r="O6" i="14"/>
  <c r="B13" i="2"/>
  <c r="D15" i="22"/>
  <c r="D82" i="22" s="1"/>
  <c r="B25" i="17"/>
  <c r="D1" i="27"/>
  <c r="D6" i="27" s="1"/>
  <c r="M61" i="2"/>
  <c r="I18" i="15" s="1"/>
  <c r="BA6" i="20"/>
  <c r="K61" i="2"/>
  <c r="G18" i="15" s="1"/>
  <c r="BA6" i="14"/>
  <c r="G31" i="16"/>
  <c r="BE5" i="11"/>
  <c r="DI5" i="14" s="1"/>
  <c r="T64" i="2" s="1"/>
  <c r="BE3" i="11"/>
  <c r="DI3" i="14" s="1"/>
  <c r="T62" i="2" s="1"/>
  <c r="DI2" i="14"/>
  <c r="BE4" i="11"/>
  <c r="DI4" i="14" s="1"/>
  <c r="T63" i="2" s="1"/>
  <c r="U62" i="2"/>
  <c r="DJ1" i="14"/>
  <c r="V49" i="2"/>
  <c r="BC6" i="20"/>
  <c r="H56" i="7"/>
  <c r="I56" i="7" s="1"/>
  <c r="AX2" i="11" s="1"/>
  <c r="CU2" i="14" s="1"/>
  <c r="B19" i="16" s="1"/>
  <c r="AN5" i="11"/>
  <c r="CA5" i="14" s="1"/>
  <c r="T58" i="2" s="1"/>
  <c r="CA2" i="14"/>
  <c r="AN3" i="11"/>
  <c r="CA3" i="14" s="1"/>
  <c r="T56" i="2" s="1"/>
  <c r="AN4" i="11"/>
  <c r="CA4" i="14" s="1"/>
  <c r="T57" i="2" s="1"/>
  <c r="AN5" i="12"/>
  <c r="CB5" i="14" s="1"/>
  <c r="U58" i="2" s="1"/>
  <c r="AN4" i="12"/>
  <c r="CB4" i="14" s="1"/>
  <c r="U57" i="2" s="1"/>
  <c r="AN3" i="12"/>
  <c r="CB3" i="14" s="1"/>
  <c r="AN4" i="25"/>
  <c r="CA4" i="27" s="1"/>
  <c r="CA2" i="27"/>
  <c r="CA6" i="27" s="1"/>
  <c r="AN3" i="25"/>
  <c r="CA3" i="27" s="1"/>
  <c r="AN5" i="25"/>
  <c r="CA5" i="27" s="1"/>
  <c r="AG2" i="25"/>
  <c r="AG2" i="19"/>
  <c r="AG2" i="26"/>
  <c r="AG2" i="18"/>
  <c r="I50" i="7"/>
  <c r="AG2" i="12"/>
  <c r="AG2" i="11"/>
  <c r="D10" i="17"/>
  <c r="D10" i="2"/>
  <c r="D25" i="22"/>
  <c r="F43" i="2"/>
  <c r="AU6" i="14"/>
  <c r="M13" i="2"/>
  <c r="AG6" i="20"/>
  <c r="K13" i="17"/>
  <c r="K7" i="2"/>
  <c r="G6" i="15" s="1"/>
  <c r="C6" i="14"/>
  <c r="J14" i="22" s="1"/>
  <c r="C6" i="20"/>
  <c r="M7" i="2"/>
  <c r="I6" i="15" s="1"/>
  <c r="M13" i="17"/>
  <c r="AJ4" i="18"/>
  <c r="BS4" i="20" s="1"/>
  <c r="V39" i="2" s="1"/>
  <c r="BS2" i="20"/>
  <c r="AJ5" i="18"/>
  <c r="BS5" i="20" s="1"/>
  <c r="V40" i="2" s="1"/>
  <c r="AJ3" i="18"/>
  <c r="BS3" i="20" s="1"/>
  <c r="V38" i="2" s="1"/>
  <c r="AJ4" i="19"/>
  <c r="BT4" i="20" s="1"/>
  <c r="W39" i="2" s="1"/>
  <c r="AJ3" i="19"/>
  <c r="BT3" i="20" s="1"/>
  <c r="W38" i="2" s="1"/>
  <c r="AJ5" i="19"/>
  <c r="BT5" i="20" s="1"/>
  <c r="W40" i="2" s="1"/>
  <c r="AJ3" i="26"/>
  <c r="BT3" i="27" s="1"/>
  <c r="AJ5" i="26"/>
  <c r="BT5" i="27" s="1"/>
  <c r="AJ4" i="26"/>
  <c r="BT4" i="27" s="1"/>
  <c r="W62" i="2"/>
  <c r="DJ1" i="20"/>
  <c r="Q13" i="2"/>
  <c r="AI6" i="20"/>
  <c r="Q25" i="2"/>
  <c r="AK6" i="20"/>
  <c r="AS6" i="20"/>
  <c r="H31" i="2"/>
  <c r="F31" i="2"/>
  <c r="D21" i="22"/>
  <c r="AS6" i="14"/>
  <c r="M31" i="2"/>
  <c r="AM6" i="20"/>
  <c r="D13" i="2"/>
  <c r="O6" i="20"/>
  <c r="F19" i="17"/>
  <c r="I6" i="14"/>
  <c r="H19" i="17"/>
  <c r="I6" i="20"/>
  <c r="BE14" i="3"/>
  <c r="BD17" i="3"/>
  <c r="F57" i="7" s="1"/>
  <c r="BD18" i="3"/>
  <c r="G57" i="7" s="1"/>
  <c r="CA2" i="20"/>
  <c r="AN5" i="18"/>
  <c r="CA5" i="20" s="1"/>
  <c r="V58" i="2" s="1"/>
  <c r="AN3" i="18"/>
  <c r="CA3" i="20" s="1"/>
  <c r="V56" i="2" s="1"/>
  <c r="AN4" i="18"/>
  <c r="CA4" i="20" s="1"/>
  <c r="V57" i="2" s="1"/>
  <c r="AN3" i="19"/>
  <c r="CB3" i="20" s="1"/>
  <c r="W56" i="2" s="1"/>
  <c r="AN5" i="19"/>
  <c r="CB5" i="20" s="1"/>
  <c r="W58" i="2" s="1"/>
  <c r="AN4" i="19"/>
  <c r="CB4" i="20" s="1"/>
  <c r="W57" i="2" s="1"/>
  <c r="AN3" i="26"/>
  <c r="CB3" i="27" s="1"/>
  <c r="AN5" i="26"/>
  <c r="CB5" i="27" s="1"/>
  <c r="AN4" i="26"/>
  <c r="CB4" i="27" s="1"/>
  <c r="A6" i="20"/>
  <c r="D7" i="17"/>
  <c r="D7" i="2"/>
  <c r="H43" i="2"/>
  <c r="AU6" i="20"/>
  <c r="AG6" i="14"/>
  <c r="J16" i="22" s="1"/>
  <c r="K13" i="2"/>
  <c r="P1" i="27"/>
  <c r="AJ5" i="12"/>
  <c r="BT5" i="14" s="1"/>
  <c r="U40" i="2" s="1"/>
  <c r="AJ3" i="12"/>
  <c r="BT3" i="14" s="1"/>
  <c r="U38" i="2" s="1"/>
  <c r="AJ4" i="12"/>
  <c r="BT4" i="14" s="1"/>
  <c r="U39" i="2" s="1"/>
  <c r="BS2" i="14"/>
  <c r="AJ5" i="11"/>
  <c r="BS5" i="14" s="1"/>
  <c r="T40" i="2" s="1"/>
  <c r="AJ4" i="11"/>
  <c r="BS4" i="14" s="1"/>
  <c r="T39" i="2" s="1"/>
  <c r="AJ3" i="11"/>
  <c r="BS3" i="14" s="1"/>
  <c r="T38" i="2" s="1"/>
  <c r="AJ3" i="25"/>
  <c r="BS3" i="27" s="1"/>
  <c r="AJ5" i="25"/>
  <c r="BS5" i="27" s="1"/>
  <c r="BS2" i="27"/>
  <c r="BS6" i="27" s="1"/>
  <c r="AJ4" i="25"/>
  <c r="BS4" i="27" s="1"/>
  <c r="DI2" i="20"/>
  <c r="BE4" i="18"/>
  <c r="DI4" i="20" s="1"/>
  <c r="V63" i="2" s="1"/>
  <c r="BE5" i="18"/>
  <c r="DI5" i="20" s="1"/>
  <c r="V64" i="2" s="1"/>
  <c r="BE3" i="18"/>
  <c r="DI3" i="20" s="1"/>
  <c r="V62" i="2" s="1"/>
  <c r="BE4" i="25"/>
  <c r="DI4" i="27" s="1"/>
  <c r="DI2" i="27"/>
  <c r="DI6" i="27" s="1"/>
  <c r="BE3" i="25"/>
  <c r="DI3" i="27" s="1"/>
  <c r="BE5" i="25"/>
  <c r="DI5" i="27" s="1"/>
  <c r="F71" i="22"/>
  <c r="BV1" i="20"/>
  <c r="BV6" i="20" s="1"/>
  <c r="R16" i="22" s="1"/>
  <c r="G41" i="22"/>
  <c r="AF6" i="20"/>
  <c r="E112" i="17"/>
  <c r="F111" i="17"/>
  <c r="N86" i="17"/>
  <c r="O85" i="17"/>
  <c r="N100" i="17"/>
  <c r="O99" i="17"/>
  <c r="AR6" i="20"/>
  <c r="L6" i="15"/>
  <c r="AX6" i="20"/>
  <c r="L62" i="22"/>
  <c r="AT6" i="20"/>
  <c r="L25" i="22"/>
  <c r="T6" i="20"/>
  <c r="F16" i="22"/>
  <c r="F83" i="22" s="1"/>
  <c r="L83" i="22" s="1"/>
  <c r="BR1" i="20"/>
  <c r="BR6" i="20" s="1"/>
  <c r="L23" i="22" s="1"/>
  <c r="CD1" i="20"/>
  <c r="CD6" i="20" s="1"/>
  <c r="R14" i="22" s="1"/>
  <c r="R80" i="22" s="1"/>
  <c r="L50" i="22"/>
  <c r="AP6" i="20"/>
  <c r="R6" i="20"/>
  <c r="F58" i="22"/>
  <c r="W32" i="2"/>
  <c r="J13" i="15" s="1"/>
  <c r="B6" i="20"/>
  <c r="P6" i="20"/>
  <c r="F52" i="22"/>
  <c r="F49" i="22"/>
  <c r="L87" i="22" s="1"/>
  <c r="F26" i="22"/>
  <c r="F70" i="22"/>
  <c r="BX1" i="20"/>
  <c r="BX6" i="20" s="1"/>
  <c r="R18" i="22" s="1"/>
  <c r="F51" i="22"/>
  <c r="F25" i="22"/>
  <c r="L68" i="22"/>
  <c r="R19" i="22"/>
  <c r="R58" i="22"/>
  <c r="W26" i="2"/>
  <c r="F22" i="22"/>
  <c r="F50" i="22"/>
  <c r="F88" i="22" s="1"/>
  <c r="L70" i="22"/>
  <c r="F23" i="22"/>
  <c r="L19" i="22"/>
  <c r="L80" i="22" s="1"/>
  <c r="F79" i="22"/>
  <c r="G71" i="22"/>
  <c r="G27" i="22"/>
  <c r="AX6" i="27"/>
  <c r="M69" i="22"/>
  <c r="G52" i="22"/>
  <c r="G26" i="22"/>
  <c r="AR6" i="27"/>
  <c r="G20" i="22"/>
  <c r="AP6" i="27"/>
  <c r="G49" i="22"/>
  <c r="G87" i="22" s="1"/>
  <c r="G70" i="22"/>
  <c r="G18" i="22"/>
  <c r="M62" i="22"/>
  <c r="M25" i="22"/>
  <c r="M50" i="22"/>
  <c r="M60" i="22"/>
  <c r="AZ6" i="27"/>
  <c r="M70" i="22"/>
  <c r="G23" i="22"/>
  <c r="AF6" i="27"/>
  <c r="G24" i="22"/>
  <c r="AV6" i="27"/>
  <c r="M68" i="22"/>
  <c r="G51" i="22"/>
  <c r="G25" i="22"/>
  <c r="B6" i="27"/>
  <c r="G14" i="22"/>
  <c r="G78" i="22" s="1"/>
  <c r="AT6" i="27"/>
  <c r="G21" i="22"/>
  <c r="AD6" i="27"/>
  <c r="G61" i="22" s="1"/>
  <c r="G50" i="22"/>
  <c r="G88" i="22" s="1"/>
  <c r="G22" i="22"/>
  <c r="S58" i="22"/>
  <c r="S19" i="22"/>
  <c r="DB1" i="27"/>
  <c r="DB6" i="27" s="1"/>
  <c r="CN1" i="20"/>
  <c r="CN6" i="20" s="1"/>
  <c r="L63" i="22" s="1"/>
  <c r="CG2" i="20"/>
  <c r="CG6" i="20" s="1"/>
  <c r="CG6" i="27"/>
  <c r="DB1" i="20"/>
  <c r="DB6" i="20" s="1"/>
  <c r="R68" i="22" s="1"/>
  <c r="BL1" i="20"/>
  <c r="BL6" i="20" s="1"/>
  <c r="BT1" i="20"/>
  <c r="BT6" i="20" s="1"/>
  <c r="R17" i="22" s="1"/>
  <c r="BF1" i="20"/>
  <c r="BF6" i="20" s="1"/>
  <c r="CE6" i="20"/>
  <c r="CE4" i="20"/>
  <c r="N8" i="15" s="1"/>
  <c r="BJ1" i="27"/>
  <c r="BJ6" i="27" s="1"/>
  <c r="CF4" i="20"/>
  <c r="O8" i="15" s="1"/>
  <c r="CE3" i="20"/>
  <c r="N7" i="15" s="1"/>
  <c r="CF3" i="20"/>
  <c r="BJ1" i="20"/>
  <c r="BJ6" i="20" s="1"/>
  <c r="AD6" i="20"/>
  <c r="F61" i="22" s="1"/>
  <c r="CF5" i="20"/>
  <c r="O9" i="15" s="1"/>
  <c r="CE5" i="20"/>
  <c r="N9" i="15" s="1"/>
  <c r="BV1" i="27"/>
  <c r="BV6" i="27" s="1"/>
  <c r="BH1" i="27"/>
  <c r="BR1" i="27"/>
  <c r="BR6" i="27" s="1"/>
  <c r="M23" i="22" s="1"/>
  <c r="M81" i="22"/>
  <c r="G81" i="22"/>
  <c r="F81" i="22"/>
  <c r="E69" i="22"/>
  <c r="K84" i="22" s="1"/>
  <c r="AU3" i="19"/>
  <c r="AU4" i="19"/>
  <c r="AU5" i="19"/>
  <c r="AW3" i="19"/>
  <c r="AW4" i="19"/>
  <c r="AW5" i="19"/>
  <c r="AQ3" i="19"/>
  <c r="AQ4" i="19"/>
  <c r="AQ5" i="19"/>
  <c r="AQ5" i="12"/>
  <c r="CH5" i="14" s="1"/>
  <c r="C16" i="16" s="1"/>
  <c r="AQ4" i="12"/>
  <c r="CH4" i="14" s="1"/>
  <c r="C15" i="16" s="1"/>
  <c r="AQ3" i="12"/>
  <c r="CH3" i="14" s="1"/>
  <c r="C14" i="16" s="1"/>
  <c r="AW4" i="12"/>
  <c r="CT4" i="14" s="1"/>
  <c r="M9" i="16" s="1"/>
  <c r="AW5" i="12"/>
  <c r="CT5" i="14" s="1"/>
  <c r="M10" i="16" s="1"/>
  <c r="AW3" i="12"/>
  <c r="CT3" i="14" s="1"/>
  <c r="AU3" i="12"/>
  <c r="CP3" i="14" s="1"/>
  <c r="AU5" i="12"/>
  <c r="CP5" i="14" s="1"/>
  <c r="H16" i="16" s="1"/>
  <c r="AU4" i="12"/>
  <c r="CP4" i="14" s="1"/>
  <c r="H15" i="16" s="1"/>
  <c r="CG2" i="14"/>
  <c r="CG6" i="14" s="1"/>
  <c r="D59" i="22" s="1"/>
  <c r="AQ5" i="11"/>
  <c r="CG5" i="14" s="1"/>
  <c r="B16" i="16" s="1"/>
  <c r="H8" i="21"/>
  <c r="AQ3" i="11"/>
  <c r="CG3" i="14" s="1"/>
  <c r="B14" i="16" s="1"/>
  <c r="CF1" i="14"/>
  <c r="CF6" i="14" s="1"/>
  <c r="Q48" i="22" s="1"/>
  <c r="AQ4" i="18"/>
  <c r="AQ3" i="18"/>
  <c r="O7" i="15"/>
  <c r="AX2" i="12"/>
  <c r="AQ5" i="18"/>
  <c r="AX2" i="19"/>
  <c r="AW3" i="11"/>
  <c r="CS3" i="14" s="1"/>
  <c r="L8" i="16" s="1"/>
  <c r="AW5" i="11"/>
  <c r="CS5" i="14" s="1"/>
  <c r="L10" i="16" s="1"/>
  <c r="AW4" i="11"/>
  <c r="CS4" i="14" s="1"/>
  <c r="L9" i="16" s="1"/>
  <c r="CS2" i="14"/>
  <c r="AU4" i="11"/>
  <c r="CO4" i="14" s="1"/>
  <c r="G15" i="16" s="1"/>
  <c r="CO2" i="14"/>
  <c r="AU5" i="11"/>
  <c r="CO5" i="14" s="1"/>
  <c r="G16" i="16" s="1"/>
  <c r="AU3" i="11"/>
  <c r="CO3" i="14" s="1"/>
  <c r="G14" i="16" s="1"/>
  <c r="CS2" i="20"/>
  <c r="CS6" i="20" s="1"/>
  <c r="AW5" i="18"/>
  <c r="AW3" i="18"/>
  <c r="AW4" i="18"/>
  <c r="CO2" i="20"/>
  <c r="CO6" i="20" s="1"/>
  <c r="AU4" i="18"/>
  <c r="AU5" i="18"/>
  <c r="AU3" i="18"/>
  <c r="AX2" i="18"/>
  <c r="D70" i="22"/>
  <c r="J87" i="22"/>
  <c r="D87" i="22"/>
  <c r="C26" i="16"/>
  <c r="K81" i="22"/>
  <c r="U38" i="17"/>
  <c r="P50" i="2"/>
  <c r="AV6" i="14"/>
  <c r="E25" i="22"/>
  <c r="P6" i="14"/>
  <c r="E15" i="22"/>
  <c r="E82" i="22" s="1"/>
  <c r="G62" i="2"/>
  <c r="BF1" i="14"/>
  <c r="BF6" i="14" s="1"/>
  <c r="E30" i="22" s="1"/>
  <c r="E59" i="22" s="1"/>
  <c r="U32" i="2"/>
  <c r="H13" i="15" s="1"/>
  <c r="DB1" i="14"/>
  <c r="DB6" i="14" s="1"/>
  <c r="Q68" i="22" s="1"/>
  <c r="U56" i="2"/>
  <c r="E17" i="22"/>
  <c r="E84" i="22" s="1"/>
  <c r="Q78" i="22" s="1"/>
  <c r="R6" i="14"/>
  <c r="C56" i="2"/>
  <c r="C32" i="21" s="1"/>
  <c r="P38" i="17"/>
  <c r="C31" i="15"/>
  <c r="E18" i="22"/>
  <c r="E49" i="22" s="1"/>
  <c r="AP6" i="14"/>
  <c r="E14" i="22"/>
  <c r="E78" i="22" s="1"/>
  <c r="B6" i="14"/>
  <c r="AR6" i="14"/>
  <c r="E20" i="22"/>
  <c r="K25" i="22"/>
  <c r="K50" i="22" s="1"/>
  <c r="K62" i="22"/>
  <c r="K60" i="22" s="1"/>
  <c r="K80" i="22"/>
  <c r="E79" i="22"/>
  <c r="E22" i="22"/>
  <c r="E50" i="22" s="1"/>
  <c r="AD6" i="14"/>
  <c r="E61" i="22" s="1"/>
  <c r="AT6" i="14"/>
  <c r="E21" i="22"/>
  <c r="AF6" i="14"/>
  <c r="E24" i="22"/>
  <c r="BH1" i="14"/>
  <c r="K78" i="22"/>
  <c r="K48" i="22"/>
  <c r="T6" i="14"/>
  <c r="E16" i="22"/>
  <c r="BJ1" i="14"/>
  <c r="BJ6" i="14" s="1"/>
  <c r="E29" i="22" s="1"/>
  <c r="E53" i="22" s="1"/>
  <c r="L50" i="2"/>
  <c r="U26" i="2"/>
  <c r="E26" i="22"/>
  <c r="AX6" i="14"/>
  <c r="AZ6" i="14"/>
  <c r="E23" i="22"/>
  <c r="K70" i="22" s="1"/>
  <c r="U14" i="2"/>
  <c r="B8" i="16"/>
  <c r="B9" i="16"/>
  <c r="B8" i="15"/>
  <c r="C8" i="16"/>
  <c r="C9" i="16"/>
  <c r="CD1" i="14" l="1"/>
  <c r="CD6" i="14" s="1"/>
  <c r="Q14" i="22" s="1"/>
  <c r="Q80" i="22" s="1"/>
  <c r="BR1" i="14"/>
  <c r="BR6" i="14" s="1"/>
  <c r="K23" i="22" s="1"/>
  <c r="BT1" i="14"/>
  <c r="BT6" i="14" s="1"/>
  <c r="Q17" i="22" s="1"/>
  <c r="BP1" i="14"/>
  <c r="BP6" i="14" s="1"/>
  <c r="K24" i="22" s="1"/>
  <c r="L88" i="22"/>
  <c r="BH1" i="20"/>
  <c r="F19" i="22" s="1"/>
  <c r="CB1" i="20"/>
  <c r="CB6" i="20" s="1"/>
  <c r="R20" i="22" s="1"/>
  <c r="CB1" i="27"/>
  <c r="CB6" i="27" s="1"/>
  <c r="S20" i="22" s="1"/>
  <c r="CB1" i="14"/>
  <c r="CB6" i="14" s="1"/>
  <c r="Q20" i="22" s="1"/>
  <c r="BL1" i="27"/>
  <c r="BL6" i="27" s="1"/>
  <c r="CD1" i="27"/>
  <c r="CD6" i="27" s="1"/>
  <c r="S14" i="22" s="1"/>
  <c r="S80" i="22" s="1"/>
  <c r="BF1" i="27"/>
  <c r="BF6" i="27" s="1"/>
  <c r="BX1" i="14"/>
  <c r="BX6" i="14" s="1"/>
  <c r="Q18" i="22" s="1"/>
  <c r="BL1" i="14"/>
  <c r="BL6" i="14" s="1"/>
  <c r="E28" i="22" s="1"/>
  <c r="E72" i="22" s="1"/>
  <c r="M90" i="22"/>
  <c r="Z6" i="27"/>
  <c r="H42" i="22"/>
  <c r="G42" i="22"/>
  <c r="BP1" i="27"/>
  <c r="BP6" i="27" s="1"/>
  <c r="M24" i="22" s="1"/>
  <c r="BO6" i="14"/>
  <c r="J24" i="22" s="1"/>
  <c r="O49" i="2"/>
  <c r="D61" i="2"/>
  <c r="D36" i="15" s="1"/>
  <c r="BI6" i="20"/>
  <c r="BE6" i="14"/>
  <c r="D30" i="22" s="1"/>
  <c r="L93" i="22" s="1"/>
  <c r="F61" i="2"/>
  <c r="BG6" i="14"/>
  <c r="F25" i="2"/>
  <c r="D19" i="22"/>
  <c r="BG6" i="20"/>
  <c r="H25" i="2"/>
  <c r="V25" i="2"/>
  <c r="BY6" i="20"/>
  <c r="BU6" i="20"/>
  <c r="V31" i="2"/>
  <c r="I12" i="15" s="1"/>
  <c r="O37" i="17"/>
  <c r="DC6" i="14"/>
  <c r="J86" i="22" s="1"/>
  <c r="M49" i="2"/>
  <c r="BQ6" i="20"/>
  <c r="BO6" i="20"/>
  <c r="Q49" i="2"/>
  <c r="T13" i="2"/>
  <c r="CC6" i="14"/>
  <c r="P14" i="22" s="1"/>
  <c r="P80" i="22" s="1"/>
  <c r="V13" i="2"/>
  <c r="CC6" i="20"/>
  <c r="B61" i="2"/>
  <c r="B36" i="15" s="1"/>
  <c r="BI6" i="14"/>
  <c r="D29" i="22" s="1"/>
  <c r="D53" i="22" s="1"/>
  <c r="T25" i="2"/>
  <c r="BY6" i="14"/>
  <c r="P15" i="22" s="1"/>
  <c r="T31" i="2"/>
  <c r="G12" i="15" s="1"/>
  <c r="BU6" i="14"/>
  <c r="P16" i="22" s="1"/>
  <c r="J49" i="22" s="1"/>
  <c r="K49" i="2"/>
  <c r="BQ6" i="14"/>
  <c r="J23" i="22" s="1"/>
  <c r="H61" i="2"/>
  <c r="BE6" i="20"/>
  <c r="J88" i="22"/>
  <c r="D88" i="22"/>
  <c r="AV2" i="25"/>
  <c r="AV2" i="26"/>
  <c r="AV2" i="18"/>
  <c r="AV2" i="12"/>
  <c r="AV2" i="19"/>
  <c r="AV2" i="11"/>
  <c r="B18" i="15"/>
  <c r="B25" i="16"/>
  <c r="CN1" i="27"/>
  <c r="CN6" i="27" s="1"/>
  <c r="M63" i="22" s="1"/>
  <c r="V43" i="2"/>
  <c r="BW6" i="20"/>
  <c r="L7" i="21"/>
  <c r="DA6" i="20"/>
  <c r="CN1" i="14"/>
  <c r="CN6" i="14" s="1"/>
  <c r="K63" i="22" s="1"/>
  <c r="H38" i="16"/>
  <c r="CM6" i="14"/>
  <c r="J63" i="22" s="1"/>
  <c r="G37" i="16"/>
  <c r="T43" i="2"/>
  <c r="BW6" i="14"/>
  <c r="P18" i="22" s="1"/>
  <c r="BK6" i="14"/>
  <c r="D28" i="22" s="1"/>
  <c r="B55" i="2"/>
  <c r="B31" i="21" s="1"/>
  <c r="D55" i="2"/>
  <c r="D31" i="21" s="1"/>
  <c r="BK6" i="20"/>
  <c r="V61" i="2"/>
  <c r="DI6" i="20"/>
  <c r="T37" i="2"/>
  <c r="BS6" i="14"/>
  <c r="P17" i="22" s="1"/>
  <c r="P6" i="27"/>
  <c r="G15" i="22"/>
  <c r="G82" i="22" s="1"/>
  <c r="I7" i="21"/>
  <c r="D24" i="15"/>
  <c r="BE17" i="3"/>
  <c r="F58" i="7" s="1"/>
  <c r="BE18" i="3"/>
  <c r="G58" i="7" s="1"/>
  <c r="R21" i="22"/>
  <c r="DJ6" i="20"/>
  <c r="BT1" i="27"/>
  <c r="BT6" i="27" s="1"/>
  <c r="S17" i="22" s="1"/>
  <c r="V37" i="2"/>
  <c r="BS6" i="20"/>
  <c r="J68" i="22"/>
  <c r="D51" i="22"/>
  <c r="AG3" i="12"/>
  <c r="BN3" i="14" s="1"/>
  <c r="L26" i="2" s="1"/>
  <c r="AG5" i="12"/>
  <c r="BN5" i="14" s="1"/>
  <c r="L28" i="2" s="1"/>
  <c r="AG4" i="12"/>
  <c r="BN4" i="14" s="1"/>
  <c r="L27" i="2" s="1"/>
  <c r="AG5" i="18"/>
  <c r="BM5" i="20" s="1"/>
  <c r="M28" i="2" s="1"/>
  <c r="BM2" i="20"/>
  <c r="AG4" i="18"/>
  <c r="BM4" i="20" s="1"/>
  <c r="M27" i="2" s="1"/>
  <c r="AG3" i="18"/>
  <c r="BM3" i="20" s="1"/>
  <c r="M26" i="2" s="1"/>
  <c r="AG3" i="19"/>
  <c r="BN3" i="20" s="1"/>
  <c r="N26" i="2" s="1"/>
  <c r="AG5" i="19"/>
  <c r="BN5" i="20" s="1"/>
  <c r="N28" i="2" s="1"/>
  <c r="AG4" i="19"/>
  <c r="BN4" i="20" s="1"/>
  <c r="N27" i="2" s="1"/>
  <c r="Q21" i="22"/>
  <c r="DJ6" i="14"/>
  <c r="F49" i="17"/>
  <c r="E50" i="17"/>
  <c r="B37" i="17"/>
  <c r="T37" i="17"/>
  <c r="V55" i="2"/>
  <c r="CA6" i="20"/>
  <c r="H57" i="7"/>
  <c r="I57" i="7" s="1"/>
  <c r="J78" i="22"/>
  <c r="J48" i="22"/>
  <c r="N49" i="17"/>
  <c r="O49" i="17" s="1"/>
  <c r="N50" i="17"/>
  <c r="G7" i="21"/>
  <c r="B24" i="15"/>
  <c r="AG3" i="11"/>
  <c r="BM3" i="14" s="1"/>
  <c r="K26" i="2" s="1"/>
  <c r="BM2" i="14"/>
  <c r="AG4" i="11"/>
  <c r="BM4" i="14" s="1"/>
  <c r="K27" i="2" s="1"/>
  <c r="AG5" i="11"/>
  <c r="BM5" i="14" s="1"/>
  <c r="K28" i="2" s="1"/>
  <c r="AR2" i="26"/>
  <c r="AR2" i="12"/>
  <c r="AR2" i="18"/>
  <c r="AR2" i="11"/>
  <c r="AR2" i="25"/>
  <c r="AR2" i="19"/>
  <c r="AG3" i="26"/>
  <c r="BN3" i="27" s="1"/>
  <c r="AG4" i="26"/>
  <c r="BN4" i="27" s="1"/>
  <c r="AG5" i="26"/>
  <c r="BN5" i="27" s="1"/>
  <c r="AG3" i="25"/>
  <c r="BM3" i="27" s="1"/>
  <c r="AG5" i="25"/>
  <c r="BM5" i="27" s="1"/>
  <c r="AG4" i="25"/>
  <c r="BM4" i="27" s="1"/>
  <c r="BM2" i="27"/>
  <c r="BM6" i="27" s="1"/>
  <c r="CA6" i="14"/>
  <c r="P20" i="22" s="1"/>
  <c r="T55" i="2"/>
  <c r="AX2" i="25"/>
  <c r="AX2" i="26"/>
  <c r="P21" i="22"/>
  <c r="DI6" i="14"/>
  <c r="T61" i="2"/>
  <c r="J62" i="22"/>
  <c r="J25" i="22"/>
  <c r="J50" i="22" s="1"/>
  <c r="M48" i="22"/>
  <c r="M14" i="22"/>
  <c r="M78" i="22" s="1"/>
  <c r="F84" i="17"/>
  <c r="E85" i="17"/>
  <c r="L49" i="22"/>
  <c r="N87" i="17"/>
  <c r="O86" i="17"/>
  <c r="N101" i="17"/>
  <c r="O100" i="17"/>
  <c r="E113" i="17"/>
  <c r="F112" i="17"/>
  <c r="BH6" i="20"/>
  <c r="F87" i="22"/>
  <c r="M88" i="22"/>
  <c r="CF1" i="20"/>
  <c r="CF6" i="20" s="1"/>
  <c r="R48" i="22" s="1"/>
  <c r="L86" i="22"/>
  <c r="M86" i="22"/>
  <c r="F30" i="22"/>
  <c r="F59" i="22"/>
  <c r="F29" i="22"/>
  <c r="F53" i="22"/>
  <c r="F72" i="22"/>
  <c r="F28" i="22"/>
  <c r="M87" i="22"/>
  <c r="S16" i="22"/>
  <c r="M49" i="22"/>
  <c r="G53" i="22"/>
  <c r="G29" i="22"/>
  <c r="BH6" i="27"/>
  <c r="G19" i="22"/>
  <c r="G28" i="22"/>
  <c r="G72" i="22"/>
  <c r="CF1" i="27"/>
  <c r="CF6" i="27" s="1"/>
  <c r="S48" i="22" s="1"/>
  <c r="BN1" i="27"/>
  <c r="BN6" i="27" s="1"/>
  <c r="CO3" i="20"/>
  <c r="CP4" i="20"/>
  <c r="CO5" i="20"/>
  <c r="CS3" i="20"/>
  <c r="CG5" i="20"/>
  <c r="CG3" i="20"/>
  <c r="CH5" i="20"/>
  <c r="CT4" i="20"/>
  <c r="CP3" i="20"/>
  <c r="CP1" i="27"/>
  <c r="CP6" i="27" s="1"/>
  <c r="M59" i="22" s="1"/>
  <c r="CT5" i="20"/>
  <c r="CO4" i="20"/>
  <c r="CS5" i="20"/>
  <c r="CG4" i="20"/>
  <c r="CH4" i="20"/>
  <c r="CT3" i="20"/>
  <c r="CT1" i="27"/>
  <c r="CT6" i="27" s="1"/>
  <c r="CS4" i="20"/>
  <c r="BN1" i="20"/>
  <c r="BN6" i="20" s="1"/>
  <c r="CH3" i="20"/>
  <c r="CH1" i="27"/>
  <c r="CH6" i="27" s="1"/>
  <c r="CP5" i="20"/>
  <c r="B13" i="16"/>
  <c r="AX3" i="19"/>
  <c r="AX4" i="19"/>
  <c r="AX5" i="19"/>
  <c r="AX5" i="12"/>
  <c r="CV5" i="14" s="1"/>
  <c r="C22" i="16" s="1"/>
  <c r="AX4" i="12"/>
  <c r="CV4" i="14" s="1"/>
  <c r="C21" i="16" s="1"/>
  <c r="AX3" i="12"/>
  <c r="CV3" i="14" s="1"/>
  <c r="C20" i="16" s="1"/>
  <c r="AX4" i="11"/>
  <c r="CU4" i="14" s="1"/>
  <c r="B21" i="16" s="1"/>
  <c r="CU6" i="14"/>
  <c r="D60" i="22" s="1"/>
  <c r="AX5" i="11"/>
  <c r="CU5" i="14" s="1"/>
  <c r="B22" i="16" s="1"/>
  <c r="AX3" i="11"/>
  <c r="CU3" i="14" s="1"/>
  <c r="B20" i="16" s="1"/>
  <c r="G13" i="16"/>
  <c r="CO6" i="14"/>
  <c r="J59" i="22" s="1"/>
  <c r="H14" i="16"/>
  <c r="CP1" i="14"/>
  <c r="CP6" i="14" s="1"/>
  <c r="K59" i="22" s="1"/>
  <c r="CH1" i="14"/>
  <c r="CH6" i="14" s="1"/>
  <c r="M8" i="16"/>
  <c r="CT1" i="14"/>
  <c r="CT6" i="14" s="1"/>
  <c r="CU2" i="20"/>
  <c r="CU6" i="20" s="1"/>
  <c r="AX3" i="18"/>
  <c r="AX4" i="18"/>
  <c r="AX5" i="18"/>
  <c r="L7" i="16"/>
  <c r="CS6" i="14"/>
  <c r="P58" i="22" s="1"/>
  <c r="E70" i="22"/>
  <c r="K87" i="22"/>
  <c r="E87" i="22"/>
  <c r="K88" i="22"/>
  <c r="E88" i="22"/>
  <c r="E19" i="22"/>
  <c r="BH6" i="14"/>
  <c r="E51" i="22"/>
  <c r="K68" i="22"/>
  <c r="K69" i="22"/>
  <c r="E52" i="22"/>
  <c r="BN1" i="14"/>
  <c r="BN6" i="14" s="1"/>
  <c r="K20" i="22" s="1"/>
  <c r="K58" i="22" s="1"/>
  <c r="E48" i="22"/>
  <c r="E58" i="22" s="1"/>
  <c r="E83" i="22"/>
  <c r="K83" i="22" s="1"/>
  <c r="G30" i="22" l="1"/>
  <c r="G59" i="22"/>
  <c r="G37" i="22"/>
  <c r="H37" i="22"/>
  <c r="G34" i="22"/>
  <c r="H34" i="22"/>
  <c r="CQ2" i="14"/>
  <c r="AV5" i="11"/>
  <c r="CQ5" i="14" s="1"/>
  <c r="G28" i="16" s="1"/>
  <c r="AV3" i="11"/>
  <c r="CQ3" i="14" s="1"/>
  <c r="G26" i="16" s="1"/>
  <c r="AV4" i="11"/>
  <c r="CQ4" i="14" s="1"/>
  <c r="G27" i="16" s="1"/>
  <c r="AV3" i="12"/>
  <c r="CR3" i="14" s="1"/>
  <c r="AV5" i="12"/>
  <c r="CR5" i="14" s="1"/>
  <c r="H28" i="16" s="1"/>
  <c r="AV4" i="12"/>
  <c r="CR4" i="14" s="1"/>
  <c r="H27" i="16" s="1"/>
  <c r="AV4" i="26"/>
  <c r="CR4" i="27" s="1"/>
  <c r="AV5" i="26"/>
  <c r="CR5" i="27" s="1"/>
  <c r="AV3" i="26"/>
  <c r="CR3" i="27" s="1"/>
  <c r="AV4" i="19"/>
  <c r="CR4" i="20" s="1"/>
  <c r="AV3" i="19"/>
  <c r="CR3" i="20" s="1"/>
  <c r="AV5" i="19"/>
  <c r="CR5" i="20" s="1"/>
  <c r="CQ2" i="20"/>
  <c r="CQ6" i="20" s="1"/>
  <c r="AV3" i="18"/>
  <c r="CQ3" i="20" s="1"/>
  <c r="AV5" i="18"/>
  <c r="CQ5" i="20" s="1"/>
  <c r="AV4" i="18"/>
  <c r="CQ4" i="20" s="1"/>
  <c r="AV3" i="25"/>
  <c r="CQ3" i="27" s="1"/>
  <c r="AV5" i="25"/>
  <c r="CQ5" i="27" s="1"/>
  <c r="CQ2" i="27"/>
  <c r="CQ6" i="27" s="1"/>
  <c r="AV4" i="25"/>
  <c r="CQ4" i="27" s="1"/>
  <c r="D72" i="22"/>
  <c r="G39" i="22"/>
  <c r="H39" i="22"/>
  <c r="E86" i="17"/>
  <c r="F85" i="17"/>
  <c r="AX3" i="25"/>
  <c r="CU3" i="27" s="1"/>
  <c r="CU2" i="27"/>
  <c r="CU6" i="27" s="1"/>
  <c r="AX4" i="25"/>
  <c r="CU4" i="27" s="1"/>
  <c r="AX5" i="25"/>
  <c r="CU5" i="27" s="1"/>
  <c r="AR3" i="19"/>
  <c r="CJ3" i="20" s="1"/>
  <c r="AR5" i="19"/>
  <c r="CJ5" i="20" s="1"/>
  <c r="AR4" i="19"/>
  <c r="CJ4" i="20" s="1"/>
  <c r="AR5" i="11"/>
  <c r="CI5" i="14" s="1"/>
  <c r="G10" i="16" s="1"/>
  <c r="AR4" i="11"/>
  <c r="CI4" i="14" s="1"/>
  <c r="G9" i="16" s="1"/>
  <c r="CI2" i="14"/>
  <c r="AR3" i="11"/>
  <c r="CI3" i="14" s="1"/>
  <c r="G8" i="16" s="1"/>
  <c r="AR3" i="12"/>
  <c r="CJ3" i="14" s="1"/>
  <c r="AR4" i="12"/>
  <c r="CJ4" i="14" s="1"/>
  <c r="H9" i="16" s="1"/>
  <c r="AR5" i="12"/>
  <c r="CJ5" i="14" s="1"/>
  <c r="H10" i="16" s="1"/>
  <c r="K25" i="2"/>
  <c r="BM6" i="14"/>
  <c r="J20" i="22" s="1"/>
  <c r="O50" i="17"/>
  <c r="N51" i="17"/>
  <c r="AY2" i="12"/>
  <c r="AY2" i="25"/>
  <c r="AY2" i="19"/>
  <c r="AY2" i="11"/>
  <c r="AY2" i="26"/>
  <c r="AY2" i="18"/>
  <c r="BM6" i="20"/>
  <c r="M25" i="2"/>
  <c r="AX5" i="26"/>
  <c r="CV5" i="27" s="1"/>
  <c r="AX4" i="26"/>
  <c r="CV4" i="27" s="1"/>
  <c r="AX3" i="26"/>
  <c r="CV3" i="27" s="1"/>
  <c r="AR4" i="25"/>
  <c r="CI4" i="27" s="1"/>
  <c r="CI2" i="27"/>
  <c r="CI6" i="27" s="1"/>
  <c r="AR3" i="25"/>
  <c r="CI3" i="27" s="1"/>
  <c r="AR5" i="25"/>
  <c r="CI5" i="27" s="1"/>
  <c r="AR5" i="18"/>
  <c r="CI5" i="20" s="1"/>
  <c r="AR3" i="18"/>
  <c r="CI3" i="20" s="1"/>
  <c r="CI2" i="20"/>
  <c r="CI6" i="20" s="1"/>
  <c r="AR4" i="18"/>
  <c r="CI4" i="20" s="1"/>
  <c r="AR4" i="26"/>
  <c r="CJ4" i="27" s="1"/>
  <c r="AR3" i="26"/>
  <c r="CJ3" i="27" s="1"/>
  <c r="AR5" i="26"/>
  <c r="CJ5" i="27" s="1"/>
  <c r="E51" i="17"/>
  <c r="F50" i="17"/>
  <c r="H58" i="7"/>
  <c r="I58" i="7" s="1"/>
  <c r="E114" i="17"/>
  <c r="F113" i="17"/>
  <c r="N88" i="17"/>
  <c r="O87" i="17"/>
  <c r="N102" i="17"/>
  <c r="O101" i="17"/>
  <c r="CR1" i="20"/>
  <c r="CR6" i="20" s="1"/>
  <c r="L61" i="22" s="1"/>
  <c r="CH1" i="20"/>
  <c r="CH6" i="20" s="1"/>
  <c r="CT1" i="20"/>
  <c r="CT6" i="20" s="1"/>
  <c r="CP1" i="20"/>
  <c r="CP6" i="20" s="1"/>
  <c r="L59" i="22" s="1"/>
  <c r="L58" i="22"/>
  <c r="L20" i="22"/>
  <c r="M58" i="22"/>
  <c r="M20" i="22"/>
  <c r="CU5" i="20"/>
  <c r="CV3" i="20"/>
  <c r="CR1" i="27"/>
  <c r="CR6" i="27" s="1"/>
  <c r="M61" i="22" s="1"/>
  <c r="CU4" i="20"/>
  <c r="CJ1" i="27"/>
  <c r="CJ6" i="27" s="1"/>
  <c r="CV4" i="20"/>
  <c r="CV1" i="20" s="1"/>
  <c r="CV6" i="20" s="1"/>
  <c r="F60" i="22" s="1"/>
  <c r="CU3" i="20"/>
  <c r="CV5" i="20"/>
  <c r="CV1" i="14"/>
  <c r="CV6" i="14" s="1"/>
  <c r="E60" i="22" s="1"/>
  <c r="H26" i="16"/>
  <c r="CR1" i="14"/>
  <c r="CR6" i="14" s="1"/>
  <c r="K61" i="22" s="1"/>
  <c r="CJ1" i="20" l="1"/>
  <c r="CJ6" i="20" s="1"/>
  <c r="G25" i="16"/>
  <c r="CQ6" i="14"/>
  <c r="J61" i="22" s="1"/>
  <c r="CW2" i="20"/>
  <c r="CW6" i="20" s="1"/>
  <c r="AY5" i="18"/>
  <c r="CW5" i="20" s="1"/>
  <c r="AY4" i="18"/>
  <c r="CW4" i="20" s="1"/>
  <c r="AY3" i="18"/>
  <c r="CW3" i="20" s="1"/>
  <c r="AY3" i="11"/>
  <c r="CW3" i="14" s="1"/>
  <c r="L14" i="16" s="1"/>
  <c r="AY4" i="11"/>
  <c r="CW4" i="14" s="1"/>
  <c r="L15" i="16" s="1"/>
  <c r="CW2" i="14"/>
  <c r="AY5" i="11"/>
  <c r="CW5" i="14" s="1"/>
  <c r="L16" i="16" s="1"/>
  <c r="AY4" i="25"/>
  <c r="CW4" i="27" s="1"/>
  <c r="AY3" i="25"/>
  <c r="CW3" i="27" s="1"/>
  <c r="AY5" i="25"/>
  <c r="CW5" i="27" s="1"/>
  <c r="CW2" i="27"/>
  <c r="CW6" i="27" s="1"/>
  <c r="N52" i="17"/>
  <c r="O51" i="17"/>
  <c r="H33" i="22"/>
  <c r="J58" i="22"/>
  <c r="G33" i="22"/>
  <c r="CJ1" i="14"/>
  <c r="CJ6" i="14" s="1"/>
  <c r="H8" i="16"/>
  <c r="G7" i="16"/>
  <c r="CI6" i="14"/>
  <c r="AZ2" i="26"/>
  <c r="AZ2" i="19"/>
  <c r="AZ2" i="12"/>
  <c r="AZ2" i="25"/>
  <c r="AZ2" i="18"/>
  <c r="AZ2" i="11"/>
  <c r="E52" i="17"/>
  <c r="F51" i="17"/>
  <c r="AY4" i="26"/>
  <c r="CX4" i="27" s="1"/>
  <c r="AY3" i="26"/>
  <c r="CX3" i="27" s="1"/>
  <c r="AY5" i="26"/>
  <c r="CX5" i="27" s="1"/>
  <c r="AY4" i="19"/>
  <c r="CX4" i="20" s="1"/>
  <c r="AY3" i="19"/>
  <c r="CX3" i="20" s="1"/>
  <c r="AY5" i="19"/>
  <c r="CX5" i="20" s="1"/>
  <c r="AY4" i="12"/>
  <c r="CX4" i="14" s="1"/>
  <c r="M15" i="16" s="1"/>
  <c r="AY5" i="12"/>
  <c r="CX5" i="14" s="1"/>
  <c r="M16" i="16" s="1"/>
  <c r="AY3" i="12"/>
  <c r="CX3" i="14" s="1"/>
  <c r="E87" i="17"/>
  <c r="F86" i="17"/>
  <c r="N103" i="17"/>
  <c r="O102" i="17"/>
  <c r="N89" i="17"/>
  <c r="O88" i="17"/>
  <c r="E115" i="17"/>
  <c r="F114" i="17"/>
  <c r="CX1" i="27"/>
  <c r="CX6" i="27" s="1"/>
  <c r="S59" i="22" s="1"/>
  <c r="CV1" i="27"/>
  <c r="CV6" i="27" s="1"/>
  <c r="G60" i="22" s="1"/>
  <c r="CX1" i="20" l="1"/>
  <c r="CX6" i="20" s="1"/>
  <c r="R59" i="22" s="1"/>
  <c r="F87" i="17"/>
  <c r="E88" i="17"/>
  <c r="AZ3" i="11"/>
  <c r="CY3" i="14" s="1"/>
  <c r="B8" i="21" s="1"/>
  <c r="CY2" i="14"/>
  <c r="AZ4" i="11"/>
  <c r="CY4" i="14" s="1"/>
  <c r="B9" i="21" s="1"/>
  <c r="AZ5" i="11"/>
  <c r="CY5" i="14" s="1"/>
  <c r="B10" i="21" s="1"/>
  <c r="AZ3" i="19"/>
  <c r="CZ3" i="20" s="1"/>
  <c r="AZ5" i="19"/>
  <c r="CZ5" i="20" s="1"/>
  <c r="AZ4" i="19"/>
  <c r="CZ4" i="20" s="1"/>
  <c r="O52" i="17"/>
  <c r="N53" i="17"/>
  <c r="L13" i="16"/>
  <c r="CW6" i="14"/>
  <c r="P59" i="22" s="1"/>
  <c r="CX1" i="14"/>
  <c r="CX6" i="14" s="1"/>
  <c r="Q59" i="22" s="1"/>
  <c r="M14" i="16"/>
  <c r="F52" i="17"/>
  <c r="E53" i="17"/>
  <c r="CY2" i="20"/>
  <c r="CY6" i="20" s="1"/>
  <c r="AZ4" i="18"/>
  <c r="CY4" i="20" s="1"/>
  <c r="AZ3" i="18"/>
  <c r="CY3" i="20" s="1"/>
  <c r="AZ5" i="18"/>
  <c r="CY5" i="20" s="1"/>
  <c r="AZ5" i="12"/>
  <c r="CZ5" i="14" s="1"/>
  <c r="C10" i="21" s="1"/>
  <c r="AZ3" i="12"/>
  <c r="CZ3" i="14" s="1"/>
  <c r="AZ4" i="12"/>
  <c r="CZ4" i="14" s="1"/>
  <c r="C9" i="21" s="1"/>
  <c r="AZ4" i="26"/>
  <c r="CZ4" i="27" s="1"/>
  <c r="AZ3" i="26"/>
  <c r="CZ3" i="27" s="1"/>
  <c r="AZ5" i="26"/>
  <c r="CZ5" i="27" s="1"/>
  <c r="H43" i="22"/>
  <c r="G43" i="22"/>
  <c r="AZ3" i="25"/>
  <c r="CY3" i="27" s="1"/>
  <c r="AZ5" i="25"/>
  <c r="CY5" i="27" s="1"/>
  <c r="CY2" i="27"/>
  <c r="CY6" i="27" s="1"/>
  <c r="AZ4" i="25"/>
  <c r="CY4" i="27" s="1"/>
  <c r="E116" i="17"/>
  <c r="F115" i="17"/>
  <c r="O103" i="17"/>
  <c r="N104" i="17"/>
  <c r="N90" i="17"/>
  <c r="O89" i="17"/>
  <c r="CZ1" i="27" l="1"/>
  <c r="CZ6" i="27" s="1"/>
  <c r="G68" i="22" s="1"/>
  <c r="CY6" i="14"/>
  <c r="D68" i="22" s="1"/>
  <c r="B7" i="21"/>
  <c r="F88" i="17"/>
  <c r="E89" i="17"/>
  <c r="C8" i="21"/>
  <c r="CZ1" i="14"/>
  <c r="CZ6" i="14" s="1"/>
  <c r="E68" i="22" s="1"/>
  <c r="F53" i="17"/>
  <c r="E54" i="17"/>
  <c r="O53" i="17"/>
  <c r="N54" i="17"/>
  <c r="CZ1" i="20"/>
  <c r="CZ6" i="20" s="1"/>
  <c r="F68" i="22" s="1"/>
  <c r="N91" i="17"/>
  <c r="O90" i="17"/>
  <c r="N105" i="17"/>
  <c r="O104" i="17"/>
  <c r="E117" i="17"/>
  <c r="F116" i="17"/>
  <c r="N55" i="17" l="1"/>
  <c r="O54" i="17"/>
  <c r="F54" i="17"/>
  <c r="E55" i="17"/>
  <c r="E90" i="17"/>
  <c r="F89" i="17"/>
  <c r="F117" i="17"/>
  <c r="N106" i="17"/>
  <c r="O105" i="17"/>
  <c r="N92" i="17"/>
  <c r="O91" i="17"/>
  <c r="E56" i="17" l="1"/>
  <c r="F55" i="17"/>
  <c r="E91" i="17"/>
  <c r="F90" i="17"/>
  <c r="N56" i="17"/>
  <c r="O55" i="17"/>
  <c r="N93" i="17"/>
  <c r="O92" i="17"/>
  <c r="N107" i="17"/>
  <c r="O106" i="17"/>
  <c r="O56" i="17" l="1"/>
  <c r="N57" i="17"/>
  <c r="F91" i="17"/>
  <c r="E92" i="17"/>
  <c r="F56" i="17"/>
  <c r="E57" i="17"/>
  <c r="N94" i="17"/>
  <c r="O93" i="17"/>
  <c r="N108" i="17"/>
  <c r="O107" i="17"/>
  <c r="E58" i="17" l="1"/>
  <c r="F57" i="17"/>
  <c r="E93" i="17"/>
  <c r="F92" i="17"/>
  <c r="N58" i="17"/>
  <c r="O57" i="17"/>
  <c r="N95" i="17"/>
  <c r="O94" i="17"/>
  <c r="N109" i="17"/>
  <c r="O108" i="17"/>
  <c r="N59" i="17" l="1"/>
  <c r="O58" i="17"/>
  <c r="E94" i="17"/>
  <c r="F93" i="17"/>
  <c r="E59" i="17"/>
  <c r="F58" i="17"/>
  <c r="O95" i="17"/>
  <c r="N110" i="17"/>
  <c r="O109" i="17"/>
  <c r="E60" i="17" l="1"/>
  <c r="F59" i="17"/>
  <c r="E95" i="17"/>
  <c r="F94" i="17"/>
  <c r="N60" i="17"/>
  <c r="O59" i="17"/>
  <c r="N111" i="17"/>
  <c r="O110" i="17"/>
  <c r="O60" i="17" l="1"/>
  <c r="N61" i="17"/>
  <c r="F95" i="17"/>
  <c r="E96" i="17"/>
  <c r="F60" i="17"/>
  <c r="E61" i="17"/>
  <c r="N112" i="17"/>
  <c r="O111" i="17"/>
  <c r="E62" i="17" l="1"/>
  <c r="F61" i="17"/>
  <c r="E97" i="17"/>
  <c r="F96" i="17"/>
  <c r="N62" i="17"/>
  <c r="O61" i="17"/>
  <c r="N113" i="17"/>
  <c r="O112" i="17"/>
  <c r="N63" i="17" l="1"/>
  <c r="O62" i="17"/>
  <c r="E98" i="17"/>
  <c r="F97" i="17"/>
  <c r="E63" i="17"/>
  <c r="F62" i="17"/>
  <c r="N114" i="17"/>
  <c r="O113" i="17"/>
  <c r="E64" i="17" l="1"/>
  <c r="F63" i="17"/>
  <c r="E99" i="17"/>
  <c r="F98" i="17"/>
  <c r="N64" i="17"/>
  <c r="O63" i="17"/>
  <c r="O114" i="17"/>
  <c r="N115" i="17"/>
  <c r="N65" i="17" l="1"/>
  <c r="O64" i="17"/>
  <c r="E100" i="17"/>
  <c r="F99" i="17"/>
  <c r="E65" i="17"/>
  <c r="F64" i="17"/>
  <c r="N116" i="17"/>
  <c r="O115" i="17"/>
  <c r="E66" i="17" l="1"/>
  <c r="F65" i="17"/>
  <c r="E101" i="17"/>
  <c r="F100" i="17"/>
  <c r="N66" i="17"/>
  <c r="O65" i="17"/>
  <c r="N117" i="17"/>
  <c r="O116" i="17"/>
  <c r="N67" i="17" l="1"/>
  <c r="O66" i="17"/>
  <c r="E102" i="17"/>
  <c r="F101" i="17"/>
  <c r="E67" i="17"/>
  <c r="F66" i="17"/>
  <c r="N118" i="17"/>
  <c r="O117" i="17"/>
  <c r="E68" i="17" l="1"/>
  <c r="F67" i="17"/>
  <c r="E103" i="17"/>
  <c r="F102" i="17"/>
  <c r="N68" i="17"/>
  <c r="O67" i="17"/>
  <c r="N119" i="17"/>
  <c r="O118" i="17"/>
  <c r="N69" i="17" l="1"/>
  <c r="O68" i="17"/>
  <c r="E104" i="17"/>
  <c r="F103" i="17"/>
  <c r="E69" i="17"/>
  <c r="F68" i="17"/>
  <c r="N120" i="17"/>
  <c r="O119" i="17"/>
  <c r="E70" i="17" l="1"/>
  <c r="F69" i="17"/>
  <c r="E105" i="17"/>
  <c r="F104" i="17"/>
  <c r="N70" i="17"/>
  <c r="O69" i="17"/>
  <c r="N121" i="17"/>
  <c r="O120" i="17"/>
  <c r="N71" i="17" l="1"/>
  <c r="O70" i="17"/>
  <c r="E106" i="17"/>
  <c r="F105" i="17"/>
  <c r="E71" i="17"/>
  <c r="F70" i="17"/>
  <c r="N122" i="17"/>
  <c r="O121" i="17"/>
  <c r="E72" i="17" l="1"/>
  <c r="F71" i="17"/>
  <c r="E107" i="17"/>
  <c r="F107" i="17" s="1"/>
  <c r="F106" i="17"/>
  <c r="O71" i="17"/>
  <c r="N72" i="17"/>
  <c r="O122" i="17"/>
  <c r="N73" i="17" l="1"/>
  <c r="O72" i="17"/>
  <c r="F72" i="17"/>
  <c r="E73" i="17"/>
  <c r="F73" i="17" l="1"/>
  <c r="E74" i="17"/>
  <c r="N74" i="17"/>
  <c r="O74" i="17" s="1"/>
  <c r="O73" i="17"/>
  <c r="F74" i="17" l="1"/>
  <c r="E75" i="17"/>
  <c r="E76" i="17" l="1"/>
  <c r="F75" i="17"/>
  <c r="F76" i="17" l="1"/>
  <c r="E77" i="17"/>
  <c r="E78" i="17" l="1"/>
  <c r="F77" i="17"/>
  <c r="F78" i="17" l="1"/>
  <c r="E79" i="17"/>
  <c r="E80" i="17" l="1"/>
  <c r="F79" i="17"/>
  <c r="E81" i="17" l="1"/>
  <c r="F81" i="17" s="1"/>
  <c r="F80" i="17"/>
</calcChain>
</file>

<file path=xl/connections.xml><?xml version="1.0" encoding="utf-8"?>
<connections xmlns="http://schemas.openxmlformats.org/spreadsheetml/2006/main">
  <connection id="1" name="pub?gid=1626479353&amp;single=true&amp;output=tsv" type="6" refreshedVersion="5" deleted="1" background="1" refreshOnLoad="1" saveData="1">
    <textPr prompt="0" codePage="65001" sourceFile="https://docs.google.com/spreadsheets/d/1Hf-WfHCfFxYUj0CHZl1lc5I8wHEb39OWn23HwNeM4s8/pub?gid=1626479353&amp;single=true&amp;output=tsv">
      <textFields count="2">
        <textField/>
        <textField/>
      </textFields>
    </textPr>
  </connection>
  <connection id="2" name="pub?gid=1861183557&amp;single=true&amp;output=tsv" type="6" refreshedVersion="5" deleted="1" background="1" refreshOnLoad="1" saveData="1">
    <textPr prompt="0" codePage="65001" sourceFile="https://docs.google.com/spreadsheets/d/1Hf-WfHCfFxYUj0CHZl1lc5I8wHEb39OWn23HwNeM4s8/pub?gid=1861183557&amp;single=true&amp;output=tsv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ub?gid=641843797&amp;single=true&amp;output=tsv" type="6" refreshedVersion="5" deleted="1" background="1" refreshOnLoad="1" saveData="1">
    <textPr prompt="0" codePage="65001" sourceFile="https://docs.google.com/spreadsheets/d/1Hf-WfHCfFxYUj0CHZl1lc5I8wHEb39OWn23HwNeM4s8/pub?gid=641843797&amp;single=true&amp;output=tsv" tab="0">
      <textFields>
        <textField/>
      </textFields>
    </textPr>
  </connection>
  <connection id="4" name="pub?gid=786346868&amp;single=true&amp;output=tsv" type="6" refreshedVersion="5" deleted="1" background="1" refreshOnLoad="1" saveData="1">
    <textPr prompt="0" codePage="949" sourceFile="https://docs.google.com/spreadsheets/d/1Hf-WfHCfFxYUj0CHZl1lc5I8wHEb39OWn23HwNeM4s8/pub?gid=786346868&amp;single=true&amp;output=tsv">
      <textFields count="5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ub?gid=786346868&amp;single=true&amp;output=tsv1" type="6" refreshedVersion="5" deleted="1" background="1" refreshOnLoad="1" saveData="1">
    <textPr prompt="0" codePage="949" sourceFile="https://docs.google.com/spreadsheets/d/1Hf-WfHCfFxYUj0CHZl1lc5I8wHEb39OWn23HwNeM4s8/pub?gid=786346868&amp;single=true&amp;output=tsv">
      <textFields count="5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pub?gid=973199344&amp;single=true&amp;output=tsv" type="6" refreshedVersion="5" deleted="1" background="1" refreshOnLoad="1" saveData="1">
    <textPr prompt="0" codePage="949" sourceFile="https://docs.google.com/spreadsheets/d/1Hf-WfHCfFxYUj0CHZl1lc5I8wHEb39OWn23HwNeM4s8/pub?gid=973199344&amp;single=true&amp;output=tsv">
      <textFields count="5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<sst xmlns="http://schemas.openxmlformats.org/spreadsheetml/2006/main" count="13943" uniqueCount="3410">
  <si>
    <t>과학탐구</t>
    <phoneticPr fontId="5" type="noConversion"/>
  </si>
  <si>
    <t>과목</t>
  </si>
  <si>
    <t>물1</t>
    <phoneticPr fontId="5" type="noConversion"/>
  </si>
  <si>
    <t>화1</t>
    <phoneticPr fontId="5" type="noConversion"/>
  </si>
  <si>
    <t>생1</t>
    <phoneticPr fontId="5" type="noConversion"/>
  </si>
  <si>
    <t>지1</t>
    <phoneticPr fontId="5" type="noConversion"/>
  </si>
  <si>
    <t>물2</t>
    <phoneticPr fontId="5" type="noConversion"/>
  </si>
  <si>
    <t>화2</t>
    <phoneticPr fontId="5" type="noConversion"/>
  </si>
  <si>
    <t>생2</t>
    <phoneticPr fontId="5" type="noConversion"/>
  </si>
  <si>
    <t>지2</t>
    <phoneticPr fontId="5" type="noConversion"/>
  </si>
  <si>
    <t>최고점수</t>
    <phoneticPr fontId="3" type="noConversion"/>
  </si>
  <si>
    <t>본인점수</t>
    <phoneticPr fontId="3" type="noConversion"/>
  </si>
  <si>
    <t>본인백분위</t>
    <phoneticPr fontId="3" type="noConversion"/>
  </si>
  <si>
    <t>최고백분위</t>
    <phoneticPr fontId="3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</si>
  <si>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</si>
  <si>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</si>
  <si>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</si>
  <si>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</si>
  <si>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</si>
  <si>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</si>
  <si>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</si>
  <si>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</si>
  <si>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</si>
  <si>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</si>
  <si>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</si>
  <si>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경희대</t>
  </si>
  <si>
    <t>시립대</t>
  </si>
  <si>
    <t>건국대</t>
  </si>
  <si>
    <t>동국대</t>
  </si>
  <si>
    <t>홍익대</t>
  </si>
  <si>
    <t>부산대</t>
  </si>
  <si>
    <t>연원</t>
  </si>
  <si>
    <t>가톨릭</t>
  </si>
  <si>
    <t>울산</t>
  </si>
  <si>
    <t>인하</t>
  </si>
  <si>
    <t>한림</t>
  </si>
  <si>
    <t>경북</t>
  </si>
  <si>
    <t>동일계열</t>
    <phoneticPr fontId="5" type="noConversion"/>
  </si>
  <si>
    <t>1 두개</t>
    <phoneticPr fontId="5" type="noConversion"/>
  </si>
  <si>
    <t>표점</t>
    <phoneticPr fontId="5" type="noConversion"/>
  </si>
  <si>
    <t>백분위</t>
    <phoneticPr fontId="5" type="noConversion"/>
  </si>
  <si>
    <t>1등</t>
    <phoneticPr fontId="3" type="noConversion"/>
  </si>
  <si>
    <t>2등</t>
    <phoneticPr fontId="3" type="noConversion"/>
  </si>
  <si>
    <r>
      <rPr>
        <sz val="11"/>
        <color theme="1"/>
        <rFont val="맑은 고딕"/>
        <family val="2"/>
      </rPr>
      <t>서울대</t>
    </r>
  </si>
  <si>
    <r>
      <rPr>
        <sz val="11"/>
        <color theme="1"/>
        <rFont val="맑은 고딕"/>
        <family val="2"/>
      </rPr>
      <t>연세대</t>
    </r>
  </si>
  <si>
    <r>
      <rPr>
        <sz val="11"/>
        <color theme="1"/>
        <rFont val="맑은 고딕"/>
        <family val="2"/>
      </rPr>
      <t>고려대</t>
    </r>
  </si>
  <si>
    <r>
      <rPr>
        <sz val="11"/>
        <color theme="1"/>
        <rFont val="맑은 고딕"/>
        <family val="2"/>
      </rPr>
      <t>서강대</t>
    </r>
  </si>
  <si>
    <r>
      <rPr>
        <sz val="11"/>
        <color theme="1"/>
        <rFont val="맑은 고딕"/>
        <family val="2"/>
      </rPr>
      <t>성대가군</t>
    </r>
  </si>
  <si>
    <r>
      <rPr>
        <sz val="11"/>
        <color theme="1"/>
        <rFont val="맑은 고딕"/>
        <family val="2"/>
      </rPr>
      <t>성대나군</t>
    </r>
  </si>
  <si>
    <r>
      <rPr>
        <sz val="11"/>
        <color theme="1"/>
        <rFont val="맑은 고딕"/>
        <family val="2"/>
      </rPr>
      <t>한양대</t>
    </r>
  </si>
  <si>
    <r>
      <rPr>
        <sz val="11"/>
        <color theme="1"/>
        <rFont val="맑은 고딕"/>
        <family val="2"/>
      </rPr>
      <t>이대</t>
    </r>
  </si>
  <si>
    <r>
      <rPr>
        <sz val="11"/>
        <color theme="1"/>
        <rFont val="맑은 고딕"/>
        <family val="2"/>
      </rPr>
      <t>중앙대</t>
    </r>
  </si>
  <si>
    <r>
      <rPr>
        <sz val="11"/>
        <color theme="1"/>
        <rFont val="맑은 고딕"/>
        <family val="2"/>
      </rPr>
      <t>경희대</t>
    </r>
  </si>
  <si>
    <r>
      <rPr>
        <sz val="11"/>
        <color theme="1"/>
        <rFont val="맑은 고딕"/>
        <family val="2"/>
      </rPr>
      <t>시립대</t>
    </r>
  </si>
  <si>
    <r>
      <rPr>
        <sz val="11"/>
        <color theme="1"/>
        <rFont val="맑은 고딕"/>
        <family val="2"/>
      </rPr>
      <t>건국대</t>
    </r>
  </si>
  <si>
    <r>
      <rPr>
        <sz val="11"/>
        <color theme="1"/>
        <rFont val="맑은 고딕"/>
        <family val="2"/>
      </rPr>
      <t>동국대</t>
    </r>
  </si>
  <si>
    <r>
      <rPr>
        <sz val="11"/>
        <color theme="1"/>
        <rFont val="맑은 고딕"/>
        <family val="2"/>
      </rPr>
      <t>홍익대</t>
    </r>
  </si>
  <si>
    <r>
      <rPr>
        <sz val="11"/>
        <color theme="1"/>
        <rFont val="맑은 고딕"/>
        <family val="2"/>
      </rPr>
      <t>부산대</t>
    </r>
  </si>
  <si>
    <r>
      <rPr>
        <sz val="11"/>
        <color theme="1"/>
        <rFont val="맑은 고딕"/>
        <family val="2"/>
      </rPr>
      <t>연원</t>
    </r>
  </si>
  <si>
    <r>
      <rPr>
        <sz val="11"/>
        <color theme="1"/>
        <rFont val="맑은 고딕"/>
        <family val="2"/>
      </rPr>
      <t>가톨릭</t>
    </r>
  </si>
  <si>
    <r>
      <rPr>
        <sz val="11"/>
        <color theme="1"/>
        <rFont val="맑은 고딕"/>
        <family val="2"/>
      </rPr>
      <t>울산</t>
    </r>
  </si>
  <si>
    <r>
      <rPr>
        <sz val="11"/>
        <color theme="1"/>
        <rFont val="맑은 고딕"/>
        <family val="2"/>
      </rPr>
      <t>인하</t>
    </r>
  </si>
  <si>
    <r>
      <rPr>
        <sz val="11"/>
        <color theme="1"/>
        <rFont val="맑은 고딕"/>
        <family val="2"/>
      </rPr>
      <t>한림</t>
    </r>
  </si>
  <si>
    <r>
      <rPr>
        <b/>
        <sz val="11"/>
        <color theme="1"/>
        <rFont val="나눔"/>
        <family val="1"/>
        <charset val="129"/>
      </rPr>
      <t>표준점수</t>
    </r>
    <phoneticPr fontId="5" type="noConversion"/>
  </si>
  <si>
    <r>
      <rPr>
        <b/>
        <sz val="11"/>
        <color theme="1"/>
        <rFont val="나눔"/>
        <family val="1"/>
        <charset val="129"/>
      </rPr>
      <t>환산점수</t>
    </r>
    <phoneticPr fontId="5" type="noConversion"/>
  </si>
  <si>
    <r>
      <rPr>
        <b/>
        <sz val="11"/>
        <color theme="1"/>
        <rFont val="나눔"/>
        <family val="1"/>
        <charset val="129"/>
      </rPr>
      <t>수학</t>
    </r>
    <phoneticPr fontId="5" type="noConversion"/>
  </si>
  <si>
    <r>
      <rPr>
        <b/>
        <sz val="11"/>
        <color theme="1"/>
        <rFont val="나눔"/>
        <family val="1"/>
        <charset val="129"/>
      </rPr>
      <t>영어</t>
    </r>
    <phoneticPr fontId="5" type="noConversion"/>
  </si>
  <si>
    <r>
      <rPr>
        <b/>
        <sz val="11"/>
        <color theme="1"/>
        <rFont val="나눔"/>
        <family val="1"/>
        <charset val="129"/>
      </rPr>
      <t>합계</t>
    </r>
    <phoneticPr fontId="5" type="noConversion"/>
  </si>
  <si>
    <r>
      <rPr>
        <b/>
        <sz val="11"/>
        <color theme="1"/>
        <rFont val="나눔"/>
        <family val="1"/>
        <charset val="129"/>
      </rPr>
      <t>국어</t>
    </r>
    <phoneticPr fontId="5" type="noConversion"/>
  </si>
  <si>
    <r>
      <rPr>
        <b/>
        <sz val="11"/>
        <color theme="1"/>
        <rFont val="나눔"/>
        <family val="1"/>
        <charset val="129"/>
      </rPr>
      <t>과목명</t>
    </r>
    <phoneticPr fontId="5" type="noConversion"/>
  </si>
  <si>
    <r>
      <rPr>
        <b/>
        <sz val="11"/>
        <color theme="1"/>
        <rFont val="나눔"/>
        <family val="1"/>
        <charset val="129"/>
      </rPr>
      <t>백분위</t>
    </r>
    <phoneticPr fontId="5" type="noConversion"/>
  </si>
  <si>
    <r>
      <rPr>
        <b/>
        <sz val="11"/>
        <color theme="1"/>
        <rFont val="나눔"/>
        <family val="1"/>
        <charset val="129"/>
      </rPr>
      <t>과목명</t>
    </r>
    <phoneticPr fontId="5" type="noConversion"/>
  </si>
  <si>
    <r>
      <rPr>
        <b/>
        <sz val="11"/>
        <color theme="1"/>
        <rFont val="나눔"/>
        <family val="1"/>
        <charset val="129"/>
      </rPr>
      <t>국어</t>
    </r>
    <phoneticPr fontId="5" type="noConversion"/>
  </si>
  <si>
    <r>
      <rPr>
        <b/>
        <sz val="11"/>
        <color theme="1"/>
        <rFont val="나눔"/>
        <family val="1"/>
        <charset val="129"/>
      </rPr>
      <t>백분위</t>
    </r>
    <phoneticPr fontId="5" type="noConversion"/>
  </si>
  <si>
    <r>
      <rPr>
        <sz val="10"/>
        <color theme="1"/>
        <rFont val="바탕체"/>
        <family val="1"/>
        <charset val="129"/>
      </rPr>
      <t>영어</t>
    </r>
    <r>
      <rPr>
        <sz val="10"/>
        <color theme="1"/>
        <rFont val="Segoe UI"/>
        <family val="2"/>
      </rPr>
      <t>B</t>
    </r>
  </si>
  <si>
    <r>
      <rPr>
        <b/>
        <sz val="11"/>
        <color theme="1"/>
        <rFont val="나눔"/>
        <family val="1"/>
        <charset val="129"/>
      </rPr>
      <t>과탐</t>
    </r>
    <r>
      <rPr>
        <b/>
        <sz val="11"/>
        <color theme="1"/>
        <rFont val="Segoe UI"/>
        <family val="2"/>
      </rPr>
      <t>1</t>
    </r>
    <phoneticPr fontId="5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</si>
  <si>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5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</si>
  <si>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5" type="noConversion"/>
  </si>
  <si>
    <r>
      <rPr>
        <b/>
        <sz val="11"/>
        <color theme="1"/>
        <rFont val="나눔"/>
        <family val="1"/>
        <charset val="129"/>
      </rPr>
      <t>과탐</t>
    </r>
    <r>
      <rPr>
        <b/>
        <sz val="11"/>
        <color theme="1"/>
        <rFont val="Segoe UI"/>
        <family val="2"/>
      </rPr>
      <t>2</t>
    </r>
    <phoneticPr fontId="5" type="noConversion"/>
  </si>
  <si>
    <r>
      <rPr>
        <b/>
        <sz val="11"/>
        <color theme="1"/>
        <rFont val="나눔"/>
        <family val="1"/>
        <charset val="129"/>
      </rPr>
      <t>표준점수</t>
    </r>
    <phoneticPr fontId="5" type="noConversion"/>
  </si>
  <si>
    <t>동아</t>
    <phoneticPr fontId="3" type="noConversion"/>
  </si>
  <si>
    <t>인제</t>
    <phoneticPr fontId="3" type="noConversion"/>
  </si>
  <si>
    <t>전남</t>
    <phoneticPr fontId="3" type="noConversion"/>
  </si>
  <si>
    <t>전북</t>
    <phoneticPr fontId="3" type="noConversion"/>
  </si>
  <si>
    <t>충남</t>
    <phoneticPr fontId="3" type="noConversion"/>
  </si>
  <si>
    <t>원광</t>
    <phoneticPr fontId="3" type="noConversion"/>
  </si>
  <si>
    <t>고신</t>
    <phoneticPr fontId="3" type="noConversion"/>
  </si>
  <si>
    <t>건양</t>
    <phoneticPr fontId="3" type="noConversion"/>
  </si>
  <si>
    <t>관동</t>
    <phoneticPr fontId="3" type="noConversion"/>
  </si>
  <si>
    <t>조선</t>
    <phoneticPr fontId="3" type="noConversion"/>
  </si>
  <si>
    <t>충북</t>
    <phoneticPr fontId="3" type="noConversion"/>
  </si>
  <si>
    <t>가천</t>
    <phoneticPr fontId="3" type="noConversion"/>
  </si>
  <si>
    <t>영남</t>
    <phoneticPr fontId="3" type="noConversion"/>
  </si>
  <si>
    <t>을지</t>
    <phoneticPr fontId="3" type="noConversion"/>
  </si>
  <si>
    <t>계명</t>
    <phoneticPr fontId="3" type="noConversion"/>
  </si>
  <si>
    <t>단국</t>
    <phoneticPr fontId="3" type="noConversion"/>
  </si>
  <si>
    <t>대가</t>
    <phoneticPr fontId="3" type="noConversion"/>
  </si>
  <si>
    <t>순천향</t>
    <phoneticPr fontId="3" type="noConversion"/>
  </si>
  <si>
    <t>제주의전</t>
    <phoneticPr fontId="3" type="noConversion"/>
  </si>
  <si>
    <t>강릉원주</t>
    <phoneticPr fontId="3" type="noConversion"/>
  </si>
  <si>
    <t>대전한</t>
    <phoneticPr fontId="3" type="noConversion"/>
  </si>
  <si>
    <t>가천한</t>
    <phoneticPr fontId="3" type="noConversion"/>
  </si>
  <si>
    <t>동의한</t>
    <phoneticPr fontId="3" type="noConversion"/>
  </si>
  <si>
    <t>우석한</t>
    <phoneticPr fontId="3" type="noConversion"/>
  </si>
  <si>
    <t>대구한</t>
    <phoneticPr fontId="3" type="noConversion"/>
  </si>
  <si>
    <t>세명한</t>
    <phoneticPr fontId="3" type="noConversion"/>
  </si>
  <si>
    <t>동국한</t>
    <phoneticPr fontId="3" type="noConversion"/>
  </si>
  <si>
    <t>상지한</t>
    <phoneticPr fontId="3" type="noConversion"/>
  </si>
  <si>
    <t>강원수</t>
    <phoneticPr fontId="3" type="noConversion"/>
  </si>
  <si>
    <t>제주수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</si>
  <si>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</si>
  <si>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</si>
  <si>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</si>
  <si>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</si>
  <si>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</si>
  <si>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</si>
  <si>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</si>
  <si>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표점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</si>
  <si>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</si>
  <si>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</si>
  <si>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</si>
  <si>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변표</t>
    <phoneticPr fontId="3" type="noConversion"/>
  </si>
  <si>
    <t>화2생2</t>
    <phoneticPr fontId="3" type="noConversion"/>
  </si>
  <si>
    <t>표점</t>
    <phoneticPr fontId="3" type="noConversion"/>
  </si>
  <si>
    <t>표점</t>
    <phoneticPr fontId="3" type="noConversion"/>
  </si>
  <si>
    <t>과탐환산</t>
    <phoneticPr fontId="5" type="noConversion"/>
  </si>
  <si>
    <t>획득표점</t>
    <phoneticPr fontId="3" type="noConversion"/>
  </si>
  <si>
    <t>표점</t>
    <phoneticPr fontId="3" type="noConversion"/>
  </si>
  <si>
    <t>백분위</t>
    <phoneticPr fontId="3" type="noConversion"/>
  </si>
  <si>
    <t>백분위</t>
    <phoneticPr fontId="3" type="noConversion"/>
  </si>
  <si>
    <t>백분위</t>
    <phoneticPr fontId="3" type="noConversion"/>
  </si>
  <si>
    <t>국어A</t>
    <phoneticPr fontId="5" type="noConversion"/>
  </si>
  <si>
    <t>수학B</t>
    <phoneticPr fontId="5" type="noConversion"/>
  </si>
  <si>
    <t>백분위</t>
    <phoneticPr fontId="3" type="noConversion"/>
  </si>
  <si>
    <t>백분위</t>
    <phoneticPr fontId="3" type="noConversion"/>
  </si>
  <si>
    <t>백분위</t>
    <phoneticPr fontId="3" type="noConversion"/>
  </si>
  <si>
    <t>백분위</t>
    <phoneticPr fontId="3" type="noConversion"/>
  </si>
  <si>
    <t>울산</t>
    <phoneticPr fontId="3" type="noConversion"/>
  </si>
  <si>
    <t>백분위</t>
    <phoneticPr fontId="3" type="noConversion"/>
  </si>
  <si>
    <t>아주대(나)</t>
    <phoneticPr fontId="3" type="noConversion"/>
  </si>
  <si>
    <t>아주대(다)</t>
    <phoneticPr fontId="3" type="noConversion"/>
  </si>
  <si>
    <t>아주대(다)</t>
    <phoneticPr fontId="3" type="noConversion"/>
  </si>
  <si>
    <t>아주대(나)</t>
    <phoneticPr fontId="3" type="noConversion"/>
  </si>
  <si>
    <t>강릉원주</t>
    <phoneticPr fontId="5" type="noConversion"/>
  </si>
  <si>
    <t>경상대</t>
    <phoneticPr fontId="3" type="noConversion"/>
  </si>
  <si>
    <t>국어A</t>
    <phoneticPr fontId="5" type="noConversion"/>
  </si>
  <si>
    <t>수학B</t>
    <phoneticPr fontId="5" type="noConversion"/>
  </si>
  <si>
    <t>영어</t>
    <phoneticPr fontId="5" type="noConversion"/>
  </si>
  <si>
    <t>울산대</t>
  </si>
  <si>
    <t>한림대</t>
  </si>
  <si>
    <t>인하대</t>
  </si>
  <si>
    <t>경북대</t>
  </si>
  <si>
    <t>성균관대</t>
  </si>
  <si>
    <t>전체</t>
  </si>
  <si>
    <t>가군</t>
  </si>
  <si>
    <t>나군</t>
  </si>
  <si>
    <t>자연&lt;상위누적&gt;</t>
  </si>
  <si>
    <t>모집단위</t>
  </si>
  <si>
    <t>만점[기준]</t>
  </si>
  <si>
    <t>최고점</t>
  </si>
  <si>
    <t>서울시립대</t>
  </si>
  <si>
    <t>의예과</t>
  </si>
  <si>
    <t>F</t>
    <phoneticPr fontId="3" type="noConversion"/>
  </si>
  <si>
    <t>G</t>
    <phoneticPr fontId="3" type="noConversion"/>
  </si>
  <si>
    <t>J</t>
    <phoneticPr fontId="3" type="noConversion"/>
  </si>
  <si>
    <t>L</t>
    <phoneticPr fontId="3" type="noConversion"/>
  </si>
  <si>
    <t>오르비칼레</t>
    <phoneticPr fontId="5" type="noConversion"/>
  </si>
  <si>
    <t>등수</t>
    <phoneticPr fontId="5" type="noConversion"/>
  </si>
  <si>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</t>
    </r>
    <phoneticPr fontId="5" type="noConversion"/>
  </si>
  <si>
    <t>과탐</t>
    <phoneticPr fontId="5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</si>
  <si>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</si>
  <si>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</si>
  <si>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</si>
  <si>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</si>
  <si>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</si>
  <si>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H</t>
    <phoneticPr fontId="3" type="noConversion"/>
  </si>
  <si>
    <t>I</t>
    <phoneticPr fontId="3" type="noConversion"/>
  </si>
  <si>
    <t>K</t>
    <phoneticPr fontId="3" type="noConversion"/>
  </si>
  <si>
    <t>M</t>
    <phoneticPr fontId="3" type="noConversion"/>
  </si>
  <si>
    <t>O</t>
    <phoneticPr fontId="3" type="noConversion"/>
  </si>
  <si>
    <t>서울교대</t>
    <phoneticPr fontId="3" type="noConversion"/>
  </si>
  <si>
    <t>경상대</t>
    <phoneticPr fontId="3" type="noConversion"/>
  </si>
  <si>
    <t>서울교대</t>
    <phoneticPr fontId="3" type="noConversion"/>
  </si>
  <si>
    <t>이화여대</t>
  </si>
  <si>
    <t>간호,보건,식영</t>
  </si>
  <si>
    <t>경희대</t>
    <phoneticPr fontId="3" type="noConversion"/>
  </si>
  <si>
    <t>중앙대</t>
    <phoneticPr fontId="3" type="noConversion"/>
  </si>
  <si>
    <t>물1 0</t>
    <phoneticPr fontId="3" type="noConversion"/>
  </si>
  <si>
    <t>화1 0</t>
    <phoneticPr fontId="3" type="noConversion"/>
  </si>
  <si>
    <t>생1 0</t>
    <phoneticPr fontId="3" type="noConversion"/>
  </si>
  <si>
    <t>지1 0</t>
    <phoneticPr fontId="3" type="noConversion"/>
  </si>
  <si>
    <t>물2 0</t>
    <phoneticPr fontId="3" type="noConversion"/>
  </si>
  <si>
    <t>화2 0</t>
    <phoneticPr fontId="3" type="noConversion"/>
  </si>
  <si>
    <t>생2 0</t>
    <phoneticPr fontId="3" type="noConversion"/>
  </si>
  <si>
    <t>지2 0</t>
    <phoneticPr fontId="3" type="noConversion"/>
  </si>
  <si>
    <t>동아</t>
  </si>
  <si>
    <t>인제</t>
  </si>
  <si>
    <t>전남</t>
  </si>
  <si>
    <t>전북</t>
  </si>
  <si>
    <t>충남</t>
  </si>
  <si>
    <t>원광</t>
  </si>
  <si>
    <t>고신</t>
  </si>
  <si>
    <t>건양</t>
  </si>
  <si>
    <t>관동</t>
  </si>
  <si>
    <t>조선</t>
  </si>
  <si>
    <t>충북</t>
  </si>
  <si>
    <t>가천</t>
  </si>
  <si>
    <t>영남</t>
  </si>
  <si>
    <t>을지</t>
  </si>
  <si>
    <t>계명</t>
  </si>
  <si>
    <t>단국</t>
  </si>
  <si>
    <t>대가</t>
  </si>
  <si>
    <t>순천향</t>
  </si>
  <si>
    <t>제주의전</t>
  </si>
  <si>
    <t>아주대(다)</t>
  </si>
  <si>
    <t>강릉원주</t>
  </si>
  <si>
    <t>대전한</t>
  </si>
  <si>
    <t>가천한</t>
  </si>
  <si>
    <t>동의한</t>
  </si>
  <si>
    <t>우석한</t>
  </si>
  <si>
    <t>대구한</t>
  </si>
  <si>
    <t>세명한</t>
  </si>
  <si>
    <t>동국한</t>
  </si>
  <si>
    <t>동신한</t>
  </si>
  <si>
    <t>상지한</t>
  </si>
  <si>
    <t>강원수</t>
  </si>
  <si>
    <t>제주수</t>
  </si>
  <si>
    <t>아주대(나)</t>
  </si>
  <si>
    <t>경상대</t>
  </si>
  <si>
    <t>서울교대</t>
  </si>
  <si>
    <t>누적</t>
  </si>
  <si>
    <t>등수</t>
  </si>
  <si>
    <t>가군</t>
    <phoneticPr fontId="3" type="noConversion"/>
  </si>
  <si>
    <t>진학사</t>
    <phoneticPr fontId="3" type="noConversion"/>
  </si>
  <si>
    <t>나군</t>
    <phoneticPr fontId="3" type="noConversion"/>
  </si>
  <si>
    <t>다군</t>
    <phoneticPr fontId="3" type="noConversion"/>
  </si>
  <si>
    <t>이화여대</t>
    <phoneticPr fontId="3" type="noConversion"/>
  </si>
  <si>
    <t>나군</t>
    <phoneticPr fontId="3" type="noConversion"/>
  </si>
  <si>
    <t>다군</t>
    <phoneticPr fontId="3" type="noConversion"/>
  </si>
  <si>
    <r>
      <t xml:space="preserve">  </t>
    </r>
    <r>
      <rPr>
        <sz val="11"/>
        <color theme="1"/>
        <rFont val="돋움"/>
        <family val="3"/>
        <charset val="129"/>
      </rPr>
      <t>일반</t>
    </r>
    <r>
      <rPr>
        <sz val="11"/>
        <color theme="1"/>
        <rFont val="Segoe UI"/>
        <family val="2"/>
      </rPr>
      <t>)  {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B×1.5)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)×1.5}×900/1000</t>
    </r>
    <phoneticPr fontId="5" type="noConversion"/>
  </si>
  <si>
    <r>
      <t xml:space="preserve"> {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B×3/2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)×3/2}×900/1000</t>
    </r>
    <phoneticPr fontId="5" type="noConversion"/>
  </si>
  <si>
    <r>
      <t xml:space="preserve"> 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B×1.5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)×1.5</t>
    </r>
    <phoneticPr fontId="5" type="noConversion"/>
  </si>
  <si>
    <t>동국의전</t>
    <phoneticPr fontId="3" type="noConversion"/>
  </si>
  <si>
    <t>강릉원주</t>
    <phoneticPr fontId="3" type="noConversion"/>
  </si>
  <si>
    <t>동신한</t>
    <phoneticPr fontId="3" type="noConversion"/>
  </si>
  <si>
    <t>Update</t>
    <phoneticPr fontId="3" type="noConversion"/>
  </si>
  <si>
    <t>오르비</t>
  </si>
  <si>
    <r>
      <rPr>
        <sz val="11"/>
        <color theme="1"/>
        <rFont val="돋움"/>
        <family val="3"/>
        <charset val="129"/>
      </rPr>
      <t>국어</t>
    </r>
    <r>
      <rPr>
        <sz val="11"/>
        <color theme="1"/>
        <rFont val="Segoe UI"/>
        <family val="2"/>
      </rPr>
      <t>A</t>
    </r>
    <phoneticPr fontId="5" type="noConversion"/>
  </si>
  <si>
    <r>
      <rPr>
        <sz val="11"/>
        <color theme="1"/>
        <rFont val="돋움"/>
        <family val="3"/>
        <charset val="129"/>
      </rPr>
      <t>국어</t>
    </r>
    <r>
      <rPr>
        <sz val="11"/>
        <color theme="1"/>
        <rFont val="Segoe UI"/>
        <family val="2"/>
      </rPr>
      <t>B</t>
    </r>
    <phoneticPr fontId="5" type="noConversion"/>
  </si>
  <si>
    <r>
      <rPr>
        <sz val="11"/>
        <color theme="1"/>
        <rFont val="돋움"/>
        <family val="3"/>
        <charset val="129"/>
      </rPr>
      <t>수학</t>
    </r>
    <r>
      <rPr>
        <sz val="11"/>
        <color theme="1"/>
        <rFont val="Segoe UI"/>
        <family val="2"/>
      </rPr>
      <t>B</t>
    </r>
    <phoneticPr fontId="5" type="noConversion"/>
  </si>
  <si>
    <r>
      <rPr>
        <sz val="11"/>
        <color theme="1"/>
        <rFont val="돋움"/>
        <family val="3"/>
        <charset val="129"/>
      </rPr>
      <t>수학</t>
    </r>
    <r>
      <rPr>
        <sz val="11"/>
        <color theme="1"/>
        <rFont val="Segoe UI"/>
        <family val="2"/>
      </rPr>
      <t>A</t>
    </r>
    <phoneticPr fontId="5" type="noConversion"/>
  </si>
  <si>
    <t>연세대교차</t>
    <phoneticPr fontId="5" type="noConversion"/>
  </si>
  <si>
    <t>연세대교차</t>
    <phoneticPr fontId="3" type="noConversion"/>
  </si>
  <si>
    <t>서울교대</t>
    <phoneticPr fontId="3" type="noConversion"/>
  </si>
  <si>
    <t>춘천교대</t>
    <phoneticPr fontId="5" type="noConversion"/>
  </si>
  <si>
    <t>춘천교대</t>
    <phoneticPr fontId="3" type="noConversion"/>
  </si>
  <si>
    <t>내신</t>
    <phoneticPr fontId="3" type="noConversion"/>
  </si>
  <si>
    <t>비교내신</t>
    <phoneticPr fontId="3" type="noConversion"/>
  </si>
  <si>
    <t>수능환산</t>
    <phoneticPr fontId="3" type="noConversion"/>
  </si>
  <si>
    <t>교대명</t>
    <phoneticPr fontId="3" type="noConversion"/>
  </si>
  <si>
    <t>적정컷</t>
    <phoneticPr fontId="3" type="noConversion"/>
  </si>
  <si>
    <t>가군</t>
    <phoneticPr fontId="3" type="noConversion"/>
  </si>
  <si>
    <t>환산점수</t>
    <phoneticPr fontId="3" type="noConversion"/>
  </si>
  <si>
    <t>이화여대</t>
    <phoneticPr fontId="3" type="noConversion"/>
  </si>
  <si>
    <t>중앙대</t>
    <phoneticPr fontId="3" type="noConversion"/>
  </si>
  <si>
    <t>경북대</t>
    <phoneticPr fontId="3" type="noConversion"/>
  </si>
  <si>
    <t>관동대</t>
    <phoneticPr fontId="3" type="noConversion"/>
  </si>
  <si>
    <t>동아대</t>
    <phoneticPr fontId="3" type="noConversion"/>
  </si>
  <si>
    <t>인제대</t>
    <phoneticPr fontId="3" type="noConversion"/>
  </si>
  <si>
    <t>부산대</t>
    <phoneticPr fontId="3" type="noConversion"/>
  </si>
  <si>
    <t>충남대</t>
    <phoneticPr fontId="3" type="noConversion"/>
  </si>
  <si>
    <t>연원의</t>
    <phoneticPr fontId="3" type="noConversion"/>
  </si>
  <si>
    <t>전남대</t>
    <phoneticPr fontId="3" type="noConversion"/>
  </si>
  <si>
    <t>전북대</t>
    <phoneticPr fontId="3" type="noConversion"/>
  </si>
  <si>
    <t>경상대</t>
    <phoneticPr fontId="3" type="noConversion"/>
  </si>
  <si>
    <t>충북대</t>
    <phoneticPr fontId="3" type="noConversion"/>
  </si>
  <si>
    <t>조선대</t>
    <phoneticPr fontId="3" type="noConversion"/>
  </si>
  <si>
    <t>건양대</t>
    <phoneticPr fontId="3" type="noConversion"/>
  </si>
  <si>
    <t>의대 가군</t>
    <phoneticPr fontId="3" type="noConversion"/>
  </si>
  <si>
    <t>의대 나군</t>
    <phoneticPr fontId="3" type="noConversion"/>
  </si>
  <si>
    <t>나군</t>
    <phoneticPr fontId="3" type="noConversion"/>
  </si>
  <si>
    <t>연세대</t>
    <phoneticPr fontId="3" type="noConversion"/>
  </si>
  <si>
    <t>가톨릭대</t>
    <phoneticPr fontId="3" type="noConversion"/>
  </si>
  <si>
    <t>의대 다군</t>
    <phoneticPr fontId="3" type="noConversion"/>
  </si>
  <si>
    <t>다군</t>
    <phoneticPr fontId="3" type="noConversion"/>
  </si>
  <si>
    <t>아주대</t>
    <phoneticPr fontId="3" type="noConversion"/>
  </si>
  <si>
    <t>순천향대</t>
    <phoneticPr fontId="3" type="noConversion"/>
  </si>
  <si>
    <t>단국대</t>
    <phoneticPr fontId="3" type="noConversion"/>
  </si>
  <si>
    <t>계명대</t>
    <phoneticPr fontId="3" type="noConversion"/>
  </si>
  <si>
    <t>대구가톨릭</t>
    <phoneticPr fontId="3" type="noConversion"/>
  </si>
  <si>
    <t>고신대</t>
    <phoneticPr fontId="3" type="noConversion"/>
  </si>
  <si>
    <t>경희대</t>
    <phoneticPr fontId="3" type="noConversion"/>
  </si>
  <si>
    <t>가천대</t>
    <phoneticPr fontId="3" type="noConversion"/>
  </si>
  <si>
    <t>세명대</t>
    <phoneticPr fontId="3" type="noConversion"/>
  </si>
  <si>
    <t>원광대</t>
    <phoneticPr fontId="3" type="noConversion"/>
  </si>
  <si>
    <t>우석대</t>
    <phoneticPr fontId="3" type="noConversion"/>
  </si>
  <si>
    <t>상지대</t>
    <phoneticPr fontId="3" type="noConversion"/>
  </si>
  <si>
    <t>경희대</t>
    <phoneticPr fontId="3" type="noConversion"/>
  </si>
  <si>
    <t>전북대</t>
    <phoneticPr fontId="3" type="noConversion"/>
  </si>
  <si>
    <t>전남수</t>
    <phoneticPr fontId="3" type="noConversion"/>
  </si>
  <si>
    <t>나군</t>
    <phoneticPr fontId="3" type="noConversion"/>
  </si>
  <si>
    <t>성균관대</t>
    <phoneticPr fontId="3" type="noConversion"/>
  </si>
  <si>
    <t>울산대</t>
    <phoneticPr fontId="3" type="noConversion"/>
  </si>
  <si>
    <t>고려대</t>
    <phoneticPr fontId="3" type="noConversion"/>
  </si>
  <si>
    <t>한양대</t>
    <phoneticPr fontId="3" type="noConversion"/>
  </si>
  <si>
    <t>인하대</t>
    <phoneticPr fontId="3" type="noConversion"/>
  </si>
  <si>
    <t>한림대</t>
    <phoneticPr fontId="3" type="noConversion"/>
  </si>
  <si>
    <t>을지대</t>
    <phoneticPr fontId="3" type="noConversion"/>
  </si>
  <si>
    <t>영남대</t>
    <phoneticPr fontId="3" type="noConversion"/>
  </si>
  <si>
    <t>수의대 가군</t>
    <phoneticPr fontId="3" type="noConversion"/>
  </si>
  <si>
    <t>가군</t>
    <phoneticPr fontId="3" type="noConversion"/>
  </si>
  <si>
    <t>경북대</t>
    <phoneticPr fontId="3" type="noConversion"/>
  </si>
  <si>
    <t>전남대</t>
    <phoneticPr fontId="3" type="noConversion"/>
  </si>
  <si>
    <t>조선대</t>
    <phoneticPr fontId="3" type="noConversion"/>
  </si>
  <si>
    <t>대전대</t>
    <phoneticPr fontId="3" type="noConversion"/>
  </si>
  <si>
    <t>동신대</t>
    <phoneticPr fontId="3" type="noConversion"/>
  </si>
  <si>
    <t>경상수</t>
    <phoneticPr fontId="3" type="noConversion"/>
  </si>
  <si>
    <t>건국수</t>
    <phoneticPr fontId="3" type="noConversion"/>
  </si>
  <si>
    <t>경북수</t>
    <phoneticPr fontId="3" type="noConversion"/>
  </si>
  <si>
    <t>충북수</t>
    <phoneticPr fontId="3" type="noConversion"/>
  </si>
  <si>
    <t>나군</t>
    <phoneticPr fontId="3" type="noConversion"/>
  </si>
  <si>
    <t>연세대</t>
    <phoneticPr fontId="3" type="noConversion"/>
  </si>
  <si>
    <t>대구대</t>
    <phoneticPr fontId="3" type="noConversion"/>
  </si>
  <si>
    <t>동의대</t>
    <phoneticPr fontId="3" type="noConversion"/>
  </si>
  <si>
    <t>전북수</t>
    <phoneticPr fontId="3" type="noConversion"/>
  </si>
  <si>
    <t>충남수</t>
    <phoneticPr fontId="3" type="noConversion"/>
  </si>
  <si>
    <t>강릉원주대</t>
    <phoneticPr fontId="3" type="noConversion"/>
  </si>
  <si>
    <t>동국대</t>
    <phoneticPr fontId="3" type="noConversion"/>
  </si>
  <si>
    <t>성균</t>
    <phoneticPr fontId="3" type="noConversion"/>
  </si>
  <si>
    <t>다군</t>
    <phoneticPr fontId="3" type="noConversion"/>
  </si>
  <si>
    <t>중앙</t>
    <phoneticPr fontId="3" type="noConversion"/>
  </si>
  <si>
    <t>인하</t>
    <phoneticPr fontId="3" type="noConversion"/>
  </si>
  <si>
    <t>서울</t>
    <phoneticPr fontId="3" type="noConversion"/>
  </si>
  <si>
    <t>한양</t>
    <phoneticPr fontId="3" type="noConversion"/>
  </si>
  <si>
    <t>서강</t>
    <phoneticPr fontId="3" type="noConversion"/>
  </si>
  <si>
    <t>이화</t>
    <phoneticPr fontId="3" type="noConversion"/>
  </si>
  <si>
    <t>경희</t>
    <phoneticPr fontId="3" type="noConversion"/>
  </si>
  <si>
    <t>시립</t>
    <phoneticPr fontId="3" type="noConversion"/>
  </si>
  <si>
    <t>인하</t>
    <phoneticPr fontId="3" type="noConversion"/>
  </si>
  <si>
    <t>나군</t>
    <phoneticPr fontId="3" type="noConversion"/>
  </si>
  <si>
    <t>연세</t>
    <phoneticPr fontId="3" type="noConversion"/>
  </si>
  <si>
    <t>고려</t>
    <phoneticPr fontId="3" type="noConversion"/>
  </si>
  <si>
    <t>한양</t>
    <phoneticPr fontId="3" type="noConversion"/>
  </si>
  <si>
    <t>성균</t>
    <phoneticPr fontId="3" type="noConversion"/>
  </si>
  <si>
    <t>경희</t>
    <phoneticPr fontId="3" type="noConversion"/>
  </si>
  <si>
    <t>건국</t>
    <phoneticPr fontId="3" type="noConversion"/>
  </si>
  <si>
    <t>인하</t>
    <phoneticPr fontId="3" type="noConversion"/>
  </si>
  <si>
    <t>아주</t>
    <phoneticPr fontId="3" type="noConversion"/>
  </si>
  <si>
    <t>부산대</t>
    <phoneticPr fontId="3" type="noConversion"/>
  </si>
  <si>
    <t>엑셀에서 "보안경고 링크의 자동 업테이트를 사용할 수 없도록 설정했습니다" 메세지를 표시하지 않게 하는 방법</t>
    <phoneticPr fontId="3" type="noConversion"/>
  </si>
  <si>
    <t>[설정 방법]</t>
  </si>
  <si>
    <t>오피스 단추/ Excel 옵션/ 보안센터 / 보안 센터 설정 / 외부 콘텐츠 /</t>
  </si>
  <si>
    <t> - 데이터 연결에에 대한 보안설정 ==&gt; 데이터 연결 모두사용 선택</t>
  </si>
  <si>
    <t> - 통합문서 링크에 대한 보안설정 ==&gt; 모든 통합 문서 링크 자동업데이트 사용 선택</t>
  </si>
  <si>
    <t>엑셀2013에서 "보안경고 링크의 자동 업테이트를 사용할 수 없도록 설정했습니다" 메세지를 표시하지 않게 하는 방법</t>
    <phoneticPr fontId="3" type="noConversion"/>
  </si>
  <si>
    <t>파일/옵션/보안센터/보안센터설정/외부컨텐츠</t>
    <phoneticPr fontId="3" type="noConversion"/>
  </si>
  <si>
    <t>Out range</t>
  </si>
  <si>
    <t>아주</t>
    <phoneticPr fontId="3" type="noConversion"/>
  </si>
  <si>
    <t>경북</t>
    <phoneticPr fontId="3" type="noConversion"/>
  </si>
  <si>
    <t>부산</t>
  </si>
  <si>
    <t>부산</t>
    <phoneticPr fontId="3" type="noConversion"/>
  </si>
  <si>
    <t>경북</t>
    <phoneticPr fontId="3" type="noConversion"/>
  </si>
  <si>
    <t>부산</t>
    <phoneticPr fontId="3" type="noConversion"/>
  </si>
  <si>
    <t>군</t>
    <phoneticPr fontId="28" type="noConversion"/>
  </si>
  <si>
    <t>대학</t>
  </si>
  <si>
    <t>지역</t>
  </si>
  <si>
    <t>입학
정원</t>
    <phoneticPr fontId="28" type="noConversion"/>
  </si>
  <si>
    <t>원서접수</t>
  </si>
  <si>
    <t>전형방법</t>
  </si>
  <si>
    <t>전형요소</t>
  </si>
  <si>
    <t>면접</t>
  </si>
  <si>
    <t>국수영</t>
  </si>
  <si>
    <t>탐구
활용지표</t>
  </si>
  <si>
    <t>수능반영방법 및 비율</t>
  </si>
  <si>
    <t>탐구
반영</t>
    <phoneticPr fontId="28" type="noConversion"/>
  </si>
  <si>
    <t>교차
지원</t>
    <phoneticPr fontId="28" type="noConversion"/>
  </si>
  <si>
    <t>비교내신</t>
  </si>
  <si>
    <t>가산점/기타</t>
  </si>
  <si>
    <t>일반</t>
  </si>
  <si>
    <t>학생부</t>
  </si>
  <si>
    <t>수능</t>
  </si>
  <si>
    <t>표준</t>
  </si>
  <si>
    <t>변표</t>
  </si>
  <si>
    <t>국어</t>
  </si>
  <si>
    <t>수학</t>
  </si>
  <si>
    <t>영어</t>
  </si>
  <si>
    <t>탐구</t>
  </si>
  <si>
    <t>가</t>
    <phoneticPr fontId="28" type="noConversion"/>
  </si>
  <si>
    <t>건양대</t>
  </si>
  <si>
    <t>단계별</t>
  </si>
  <si>
    <t>●</t>
  </si>
  <si>
    <t>1단계 수능(3배수)/2단계 면접20+1단계80</t>
  </si>
  <si>
    <t>가</t>
    <phoneticPr fontId="28" type="noConversion"/>
  </si>
  <si>
    <t>대구</t>
  </si>
  <si>
    <t>일괄</t>
  </si>
  <si>
    <t>진주</t>
  </si>
  <si>
    <t>서울</t>
  </si>
  <si>
    <t>강릉</t>
  </si>
  <si>
    <t>가</t>
    <phoneticPr fontId="28" type="noConversion"/>
  </si>
  <si>
    <t>가</t>
    <phoneticPr fontId="28" type="noConversion"/>
  </si>
  <si>
    <t>동아대</t>
  </si>
  <si>
    <t>인적성면접(P/F)</t>
  </si>
  <si>
    <t>원주</t>
  </si>
  <si>
    <t>과탐 서로다른 2과목 응시</t>
  </si>
  <si>
    <t>자연</t>
  </si>
  <si>
    <t>인문</t>
  </si>
  <si>
    <t>○</t>
  </si>
  <si>
    <t>국B수A영사/과</t>
  </si>
  <si>
    <t>인제대</t>
  </si>
  <si>
    <t>전남대</t>
  </si>
  <si>
    <t>전북대</t>
  </si>
  <si>
    <t>전주</t>
  </si>
  <si>
    <t>조선대</t>
  </si>
  <si>
    <t>광주</t>
  </si>
  <si>
    <t>충남대</t>
  </si>
  <si>
    <t>대전</t>
  </si>
  <si>
    <t>충북대</t>
  </si>
  <si>
    <t>청주</t>
  </si>
  <si>
    <t>나</t>
    <phoneticPr fontId="28" type="noConversion"/>
  </si>
  <si>
    <t>가천대</t>
  </si>
  <si>
    <t>인천</t>
  </si>
  <si>
    <t>나</t>
    <phoneticPr fontId="28" type="noConversion"/>
  </si>
  <si>
    <t>나</t>
    <phoneticPr fontId="28" type="noConversion"/>
  </si>
  <si>
    <t>영남대</t>
  </si>
  <si>
    <t>원광대</t>
  </si>
  <si>
    <t>익산</t>
  </si>
  <si>
    <t>을지대</t>
  </si>
  <si>
    <t>춘천</t>
  </si>
  <si>
    <t>다</t>
    <phoneticPr fontId="28" type="noConversion"/>
  </si>
  <si>
    <t>계명대</t>
  </si>
  <si>
    <t>고신대</t>
  </si>
  <si>
    <t>단국대</t>
  </si>
  <si>
    <t>과학II 백분위점수의 5% 가산</t>
  </si>
  <si>
    <t>대가대</t>
  </si>
  <si>
    <t>다</t>
    <phoneticPr fontId="28" type="noConversion"/>
  </si>
  <si>
    <t>서남대</t>
  </si>
  <si>
    <t>남원</t>
  </si>
  <si>
    <t>2단계 학생부10+수능90+면접(P/F)</t>
  </si>
  <si>
    <t>천안</t>
  </si>
  <si>
    <t>수B,과탐 백분위의 10% 가산</t>
  </si>
  <si>
    <t>다</t>
    <phoneticPr fontId="28" type="noConversion"/>
  </si>
  <si>
    <t>제주</t>
  </si>
  <si>
    <t>아주대</t>
  </si>
  <si>
    <t>수원</t>
  </si>
  <si>
    <t>군외</t>
    <phoneticPr fontId="28" type="noConversion"/>
  </si>
  <si>
    <t>경주</t>
  </si>
  <si>
    <t>치의예과 전형 및 선발방식 정리자료</t>
    <phoneticPr fontId="28" type="noConversion"/>
  </si>
  <si>
    <t>부산대치전</t>
  </si>
  <si>
    <t>서울대치전</t>
  </si>
  <si>
    <t>전남대치전</t>
  </si>
  <si>
    <t>강릉원주대</t>
  </si>
  <si>
    <t>6수생</t>
    <phoneticPr fontId="28" type="noConversion"/>
  </si>
  <si>
    <t>물,화,생(단, 동일과목 Ⅰ과 Ⅱ는 중복 불가)</t>
  </si>
  <si>
    <t>획득비</t>
    <phoneticPr fontId="3" type="noConversion"/>
  </si>
  <si>
    <t>연세
원주</t>
  </si>
  <si>
    <t>2016정시</t>
  </si>
  <si>
    <t>2015정시</t>
  </si>
  <si>
    <t>계산</t>
    <phoneticPr fontId="3" type="noConversion"/>
  </si>
  <si>
    <t>방식</t>
    <phoneticPr fontId="3" type="noConversion"/>
  </si>
  <si>
    <t>국A + 수B×1.2 + 영×1.2 + (과탐 + 과탐)</t>
  </si>
  <si>
    <t xml:space="preserve"> (국A/최고점×200) + (수B/최고점×300) + (영/최고점×300) + (과탐/최고점 + 과탐/최고점)/2×200</t>
    <phoneticPr fontId="3" type="noConversion"/>
  </si>
  <si>
    <t xml:space="preserve"> {(국A×0.2) + (수B×0.35) + (영×0.25) + (과탐 + 과탐)×0.2}×3.5</t>
    <phoneticPr fontId="3" type="noConversion"/>
  </si>
  <si>
    <t xml:space="preserve">{(수B)*1.08 + 영 + (과탐 + 과탐)/2 }×2+400 </t>
    <phoneticPr fontId="3" type="noConversion"/>
  </si>
  <si>
    <t>{국A + 수B + 영 + (과탐 + 과탐)/2}×2
1단계 수능(3배수)/2단계 면접20+1단계80</t>
    <phoneticPr fontId="5" type="noConversion"/>
  </si>
  <si>
    <t xml:space="preserve"> 국A + 수B + 영 + (과탐 + 과탐 + 가산점)
화II,생II 3점  가산</t>
    <phoneticPr fontId="5" type="noConversion"/>
  </si>
  <si>
    <t>(국A×0.8) + (수B×1.2) + (영×1.2) + (과탐 + 과탐)×0.8
1단계 수능(3배수)/2단계 면접20+1단계80</t>
    <phoneticPr fontId="3" type="noConversion"/>
  </si>
  <si>
    <t xml:space="preserve">  국A + 수B×1.2+ 영 + (과탐 + 과탐)×0.8
인적성면접(P/F)</t>
    <phoneticPr fontId="3" type="noConversion"/>
  </si>
  <si>
    <t xml:space="preserve">  국A + 수B×1.5 + 영 + (과탐 + 과탐)×1.5</t>
    <phoneticPr fontId="3" type="noConversion"/>
  </si>
  <si>
    <t>[{(국A×0.25) + (수B×0.25) + (영×0.25) + (과탐 + 과탐)×0.25}÷{(국A최고점×0.25) + (수B최고점×0.25) + (영×0.25) + (과탐변표최고점×2)×0.25}]×900</t>
    <phoneticPr fontId="3" type="noConversion"/>
  </si>
  <si>
    <t>비고</t>
    <phoneticPr fontId="5" type="noConversion"/>
  </si>
  <si>
    <r>
      <t xml:space="preserve">  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B×6/5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)×4/5 -(</t>
    </r>
    <r>
      <rPr>
        <sz val="11"/>
        <color theme="1"/>
        <rFont val="돋움"/>
        <family val="3"/>
        <charset val="129"/>
      </rPr>
      <t>감점</t>
    </r>
    <r>
      <rPr>
        <sz val="11"/>
        <color theme="1"/>
        <rFont val="Segoe UI"/>
        <family val="2"/>
      </rPr>
      <t>)   (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셋째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절사</t>
    </r>
    <r>
      <rPr>
        <sz val="11"/>
        <color theme="1"/>
        <rFont val="Segoe UI"/>
        <family val="2"/>
      </rPr>
      <t>)</t>
    </r>
    <phoneticPr fontId="5" type="noConversion"/>
  </si>
  <si>
    <r>
      <t xml:space="preserve"> 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×180)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×270)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×180)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>)/(</t>
    </r>
    <r>
      <rPr>
        <sz val="11"/>
        <color theme="1"/>
        <rFont val="돋움"/>
        <family val="3"/>
        <charset val="129"/>
      </rPr>
      <t>변표최고점</t>
    </r>
    <r>
      <rPr>
        <sz val="11"/>
        <color theme="1"/>
        <rFont val="Segoe UI"/>
        <family val="2"/>
      </rPr>
      <t xml:space="preserve">×2)×270
 **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2</t>
    </r>
    <r>
      <rPr>
        <sz val="11"/>
        <color theme="1"/>
        <rFont val="돋움"/>
        <family val="3"/>
        <charset val="129"/>
      </rPr>
      <t>수준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과목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변환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표준점수의</t>
    </r>
    <r>
      <rPr>
        <sz val="11"/>
        <color theme="1"/>
        <rFont val="Segoe UI"/>
        <family val="2"/>
      </rPr>
      <t xml:space="preserve"> 3%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부여</t>
    </r>
    <r>
      <rPr>
        <sz val="11"/>
        <color theme="1"/>
        <rFont val="Segoe UI"/>
        <family val="2"/>
      </rPr>
      <t xml:space="preserve"> </t>
    </r>
    <phoneticPr fontId="5" type="noConversion"/>
  </si>
  <si>
    <r>
      <rPr>
        <sz val="11"/>
        <color theme="1"/>
        <rFont val="돋움"/>
        <family val="3"/>
        <charset val="129"/>
      </rPr>
      <t>자연</t>
    </r>
    <r>
      <rPr>
        <sz val="11"/>
        <color theme="1"/>
        <rFont val="Segoe UI"/>
        <family val="2"/>
      </rPr>
      <t>)  [{(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A×0.25)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B×0.25)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)×0.25}
            ÷{(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</t>
    </r>
    <r>
      <rPr>
        <sz val="11"/>
        <color theme="1"/>
        <rFont val="돋움"/>
        <family val="3"/>
        <charset val="129"/>
      </rPr>
      <t>최고점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</t>
    </r>
    <r>
      <rPr>
        <sz val="11"/>
        <color theme="1"/>
        <rFont val="돋움"/>
        <family val="3"/>
        <charset val="129"/>
      </rPr>
      <t>최고점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과탐변표최고점</t>
    </r>
    <r>
      <rPr>
        <sz val="11"/>
        <color theme="1"/>
        <rFont val="Segoe UI"/>
        <family val="2"/>
      </rPr>
      <t>×2)×0.25}]×900</t>
    </r>
    <phoneticPr fontId="5" type="noConversion"/>
  </si>
  <si>
    <r>
      <t xml:space="preserve">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×0.2×1000)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×0.3×1000)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×0.2×1000) 
 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)/(</t>
    </r>
    <r>
      <rPr>
        <sz val="11"/>
        <color theme="1"/>
        <rFont val="돋움"/>
        <family val="3"/>
        <charset val="129"/>
      </rPr>
      <t>변표최고점</t>
    </r>
    <r>
      <rPr>
        <sz val="11"/>
        <color theme="1"/>
        <rFont val="Segoe UI"/>
        <family val="2"/>
      </rPr>
      <t>×2)×0.3×1000   (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넷째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>)</t>
    </r>
    <phoneticPr fontId="5" type="noConversion"/>
  </si>
  <si>
    <r>
      <t xml:space="preserve">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)×0.2}/2×7</t>
    </r>
    <phoneticPr fontId="5" type="noConversion"/>
  </si>
  <si>
    <r>
      <t>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A×0.8)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B×1.2)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×1.2)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)×0.8
 ** </t>
    </r>
    <r>
      <rPr>
        <sz val="11"/>
        <color theme="1"/>
        <rFont val="돋움"/>
        <family val="3"/>
        <charset val="129"/>
      </rPr>
      <t>최종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점수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아래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다섯째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버림</t>
    </r>
    <phoneticPr fontId="5" type="noConversion"/>
  </si>
  <si>
    <r>
      <t xml:space="preserve">  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B×3/2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)×3/2</t>
    </r>
    <phoneticPr fontId="5" type="noConversion"/>
  </si>
  <si>
    <r>
      <t>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×200)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×300)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×300)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)/(</t>
    </r>
    <r>
      <rPr>
        <sz val="11"/>
        <color theme="1"/>
        <rFont val="돋움"/>
        <family val="3"/>
        <charset val="129"/>
      </rPr>
      <t>변표최고점</t>
    </r>
    <r>
      <rPr>
        <sz val="11"/>
        <color theme="1"/>
        <rFont val="Segoe UI"/>
        <family val="2"/>
      </rPr>
      <t xml:space="preserve">×2)×200
 ** </t>
    </r>
    <r>
      <rPr>
        <sz val="11"/>
        <color theme="1"/>
        <rFont val="돋움"/>
        <family val="3"/>
        <charset val="129"/>
      </rPr>
      <t>영역별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다섯째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 xml:space="preserve">, </t>
    </r>
    <r>
      <rPr>
        <sz val="11"/>
        <color theme="1"/>
        <rFont val="돋움"/>
        <family val="3"/>
        <charset val="129"/>
      </rPr>
      <t>총점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넷째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</si>
  <si>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×0.2)
 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)/(</t>
    </r>
    <r>
      <rPr>
        <sz val="11"/>
        <color theme="1"/>
        <rFont val="돋움"/>
        <family val="3"/>
        <charset val="129"/>
      </rPr>
      <t>변환점수최고점</t>
    </r>
    <r>
      <rPr>
        <sz val="11"/>
        <color theme="1"/>
        <rFont val="Segoe UI"/>
        <family val="2"/>
      </rPr>
      <t>×2)×0.3}}×1000</t>
    </r>
    <phoneticPr fontId="5" type="noConversion"/>
  </si>
  <si>
    <r>
      <t xml:space="preserve">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×0.25) + (100 + </t>
    </r>
    <r>
      <rPr>
        <sz val="11"/>
        <color theme="1"/>
        <rFont val="돋움"/>
        <family val="3"/>
        <charset val="129"/>
      </rPr>
      <t>과탐평균</t>
    </r>
    <r>
      <rPr>
        <sz val="11"/>
        <color theme="1"/>
        <rFont val="Segoe UI"/>
        <family val="2"/>
      </rPr>
      <t>)×0.25}×3.5</t>
    </r>
    <phoneticPr fontId="5" type="noConversion"/>
  </si>
  <si>
    <r>
      <t>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×400)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×300) 
  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변표최고점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변표최고점</t>
    </r>
    <r>
      <rPr>
        <sz val="11"/>
        <color theme="1"/>
        <rFont val="Segoe UI"/>
        <family val="2"/>
      </rPr>
      <t>)/2×200   (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셋째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>)</t>
    </r>
    <phoneticPr fontId="5" type="noConversion"/>
  </si>
  <si>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B×1.2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×1.2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</t>
    </r>
    <phoneticPr fontId="5" type="noConversion"/>
  </si>
  <si>
    <r>
      <t xml:space="preserve"> 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 xml:space="preserve">)
 ** </t>
    </r>
    <r>
      <rPr>
        <sz val="11"/>
        <color theme="1"/>
        <rFont val="돋움"/>
        <family val="3"/>
        <charset val="129"/>
      </rPr>
      <t>화학Ⅱ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생명과학Ⅱ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표준점수</t>
    </r>
    <r>
      <rPr>
        <sz val="11"/>
        <color theme="1"/>
        <rFont val="Segoe UI"/>
        <family val="2"/>
      </rPr>
      <t xml:space="preserve"> 3</t>
    </r>
    <r>
      <rPr>
        <sz val="11"/>
        <color theme="1"/>
        <rFont val="돋움"/>
        <family val="3"/>
        <charset val="129"/>
      </rPr>
      <t>점의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부여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</si>
  <si>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×0.275)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×0.275)
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해당과목최고점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해당과목최고점</t>
    </r>
    <r>
      <rPr>
        <sz val="11"/>
        <color theme="1"/>
        <rFont val="Segoe UI"/>
        <family val="2"/>
      </rPr>
      <t xml:space="preserve">)×0.2}×5
 ** </t>
    </r>
    <r>
      <rPr>
        <sz val="11"/>
        <color theme="1"/>
        <rFont val="돋움"/>
        <family val="3"/>
        <charset val="129"/>
      </rPr>
      <t>영역별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반영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점수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넷째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자리까지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절사하여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 xml:space="preserve">산출
</t>
    </r>
    <r>
      <rPr>
        <sz val="11"/>
        <color theme="1"/>
        <rFont val="Segoe UI"/>
        <family val="2"/>
      </rPr>
      <t xml:space="preserve"> ** </t>
    </r>
    <r>
      <rPr>
        <sz val="11"/>
        <color theme="1"/>
        <rFont val="돋움"/>
        <family val="3"/>
        <charset val="129"/>
      </rPr>
      <t>수능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총점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넷째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phoneticPr fontId="5" type="noConversion"/>
  </si>
  <si>
    <r>
      <t>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A×1)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B×1.5)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×1.5)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)/2×2</t>
    </r>
    <phoneticPr fontId="5" type="noConversion"/>
  </si>
  <si>
    <r>
      <t xml:space="preserve">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A×48)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B×96)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×96)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)×60}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</si>
  <si>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A/200×0.2)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B/200×0.3)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/200×0.3)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)/200×0.2}×1000</t>
    </r>
    <phoneticPr fontId="5" type="noConversion"/>
  </si>
  <si>
    <r>
      <t>{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)/2}×2</t>
    </r>
    <phoneticPr fontId="5" type="noConversion"/>
  </si>
  <si>
    <r>
      <t>(1,000</t>
    </r>
    <r>
      <rPr>
        <sz val="11"/>
        <color theme="1"/>
        <rFont val="돋움"/>
        <family val="3"/>
        <charset val="129"/>
      </rPr>
      <t>점</t>
    </r>
    <r>
      <rPr>
        <sz val="11"/>
        <color theme="1"/>
        <rFont val="Segoe UI"/>
        <family val="2"/>
      </rPr>
      <t>) 400 + {(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B)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)/2 +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>}</t>
    </r>
    <r>
      <rPr>
        <sz val="11"/>
        <color theme="1"/>
        <rFont val="돋움"/>
        <family val="3"/>
        <charset val="129"/>
      </rPr>
      <t>×</t>
    </r>
    <r>
      <rPr>
        <sz val="11"/>
        <color theme="1"/>
        <rFont val="Segoe UI"/>
        <family val="2"/>
      </rPr>
      <t>2</t>
    </r>
    <phoneticPr fontId="5" type="noConversion"/>
  </si>
  <si>
    <r>
      <t xml:space="preserve"> 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A×1.4)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B×2.1)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×2.1)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)/2×1.4
 **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둘째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자리까지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표시</t>
    </r>
    <phoneticPr fontId="5" type="noConversion"/>
  </si>
  <si>
    <r>
      <t xml:space="preserve"> 
 600 +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)/2×0.2}×200/100  (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셋째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>)</t>
    </r>
    <phoneticPr fontId="5" type="noConversion"/>
  </si>
  <si>
    <r>
      <t>90 +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)/2×0.2}×8.1</t>
    </r>
    <phoneticPr fontId="5" type="noConversion"/>
  </si>
  <si>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A×0.8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B×1.2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×1.2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)/2×0.8  (</t>
    </r>
    <r>
      <rPr>
        <sz val="11"/>
        <color theme="1"/>
        <rFont val="돋움"/>
        <family val="3"/>
        <charset val="129"/>
      </rPr>
      <t>총점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다섯째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>)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</si>
  <si>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×100×0.15)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×100×0.35)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×100×0.35) 
 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2</t>
    </r>
    <r>
      <rPr>
        <sz val="11"/>
        <color theme="1"/>
        <rFont val="돋움"/>
        <family val="3"/>
        <charset val="129"/>
      </rPr>
      <t>수준</t>
    </r>
    <r>
      <rPr>
        <sz val="11"/>
        <color theme="1"/>
        <rFont val="Segoe UI"/>
        <family val="2"/>
      </rPr>
      <t xml:space="preserve">×1.05)/2×0.15}×100/10  
 ** </t>
    </r>
    <r>
      <rPr>
        <sz val="11"/>
        <color theme="1"/>
        <rFont val="돋움"/>
        <family val="3"/>
        <charset val="129"/>
      </rPr>
      <t>영역별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점수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셋째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후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합산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 xml:space="preserve">처리
</t>
    </r>
    <r>
      <rPr>
        <sz val="11"/>
        <color theme="1"/>
        <rFont val="Segoe UI"/>
        <family val="2"/>
      </rPr>
      <t xml:space="preserve"> **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2</t>
    </r>
    <r>
      <rPr>
        <sz val="11"/>
        <color theme="1"/>
        <rFont val="돋움"/>
        <family val="3"/>
        <charset val="129"/>
      </rPr>
      <t>수준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과목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백분위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점수로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 xml:space="preserve"> 5% </t>
    </r>
    <r>
      <rPr>
        <sz val="11"/>
        <color theme="1"/>
        <rFont val="돋움"/>
        <family val="3"/>
        <charset val="129"/>
      </rPr>
      <t>부여</t>
    </r>
    <phoneticPr fontId="5" type="noConversion"/>
  </si>
  <si>
    <r>
      <t xml:space="preserve">  800 +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B×1.1×0.3)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)/2×1.1×0.2}×2
 **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백분위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점수로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각각</t>
    </r>
    <r>
      <rPr>
        <sz val="11"/>
        <color theme="1"/>
        <rFont val="Segoe UI"/>
        <family val="2"/>
      </rPr>
      <t xml:space="preserve"> 10% </t>
    </r>
    <r>
      <rPr>
        <sz val="11"/>
        <color theme="1"/>
        <rFont val="돋움"/>
        <family val="3"/>
        <charset val="129"/>
      </rPr>
      <t>가산점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부여</t>
    </r>
    <phoneticPr fontId="5" type="noConversion"/>
  </si>
  <si>
    <r>
      <t xml:space="preserve">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A×1.2)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B×1.4)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)/2×1.4}×2   (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둘째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phoneticPr fontId="5" type="noConversion"/>
  </si>
  <si>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A×0.75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B×1.25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×1.75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)/2×1.25</t>
    </r>
    <phoneticPr fontId="5" type="noConversion"/>
  </si>
  <si>
    <r>
      <t xml:space="preserve">  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A×1.4)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B×2.1)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×1.75)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)/2×1.75
 **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다섯째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phoneticPr fontId="5" type="noConversion"/>
  </si>
  <si>
    <r>
      <t>{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)/2}×2.5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</si>
  <si>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)/2×0.2}×9</t>
    </r>
    <phoneticPr fontId="5" type="noConversion"/>
  </si>
  <si>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탐구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탐구</t>
    </r>
    <r>
      <rPr>
        <sz val="11"/>
        <color theme="1"/>
        <rFont val="Segoe UI"/>
        <family val="2"/>
      </rPr>
      <t>)}×850/800</t>
    </r>
    <phoneticPr fontId="5" type="noConversion"/>
  </si>
  <si>
    <r>
      <t xml:space="preserve"> 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×160)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×240)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×240)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×80/100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×80/100)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</si>
  <si>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해당과목최고점</t>
    </r>
    <r>
      <rPr>
        <sz val="11"/>
        <color theme="1"/>
        <rFont val="Segoe UI"/>
        <family val="2"/>
      </rPr>
      <t>×0.15)}×1000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</si>
  <si>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A×0.3)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×0.3) + (</t>
    </r>
    <r>
      <rPr>
        <sz val="11"/>
        <color theme="1"/>
        <rFont val="돋움"/>
        <family val="3"/>
        <charset val="129"/>
      </rPr>
      <t>탐구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탐구</t>
    </r>
    <r>
      <rPr>
        <sz val="11"/>
        <color theme="1"/>
        <rFont val="Segoe UI"/>
        <family val="2"/>
      </rPr>
      <t>)/2×0.1}×10   (</t>
    </r>
    <r>
      <rPr>
        <sz val="11"/>
        <color theme="1"/>
        <rFont val="돋움"/>
        <family val="3"/>
        <charset val="129"/>
      </rPr>
      <t>총점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둘째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>)</t>
    </r>
    <phoneticPr fontId="5" type="noConversion"/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</si>
  <si>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A×0.2/200)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B×0.3/200)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×0.3/200)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)×0.2/200}×1000</t>
    </r>
    <phoneticPr fontId="5" type="noConversion"/>
  </si>
  <si>
    <r>
      <t>{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B×1.15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)×1.05/2}×2.5 </t>
    </r>
    <phoneticPr fontId="5" type="noConversion"/>
  </si>
  <si>
    <r>
      <t>{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B×1.15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)×1.05/2}/4×10 </t>
    </r>
    <phoneticPr fontId="5" type="noConversion"/>
  </si>
  <si>
    <r>
      <t xml:space="preserve"> 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×1000×0.2)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×1000×0.3)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×1000×0.3) 
 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해당과목최고점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해당과목최고점</t>
    </r>
    <r>
      <rPr>
        <sz val="11"/>
        <color theme="1"/>
        <rFont val="Segoe UI"/>
        <family val="2"/>
      </rPr>
      <t>)/2×1000×0.2   (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다섯째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자리까지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표시</t>
    </r>
    <r>
      <rPr>
        <sz val="11"/>
        <color theme="1"/>
        <rFont val="Segoe UI"/>
        <family val="2"/>
      </rPr>
      <t xml:space="preserve">)  </t>
    </r>
    <phoneticPr fontId="5" type="noConversion"/>
  </si>
  <si>
    <r>
      <t>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A×5×0.2)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B×5×0.3)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×5×0.3)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)×5×0.2</t>
    </r>
    <phoneticPr fontId="5" type="noConversion"/>
  </si>
  <si>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</t>
    </r>
    <phoneticPr fontId="5" type="noConversion"/>
  </si>
  <si>
    <t>국A + 수B + 영 + (과탐 + 과탐)</t>
  </si>
  <si>
    <t>{(국A/영역최고점×0.25) + (수B/영역최고점×0.275) + (영/영역최고점×0.275)+ (과탐/해당과목최고점 + 과탐/해당과목최고점)×0.2}×5</t>
    <phoneticPr fontId="3" type="noConversion"/>
  </si>
  <si>
    <t>(국A×1) + (수B×1.5) + (영×1.5) + (과탐 + 과탐)/2×2</t>
  </si>
  <si>
    <t xml:space="preserve"> (국A×1.4) + (수B×2.1) + (영×2.1) + (과탐 + 과탐)/2×1.4</t>
    <phoneticPr fontId="3" type="noConversion"/>
  </si>
  <si>
    <t>2010.2월</t>
  </si>
  <si>
    <t>사수생</t>
  </si>
  <si>
    <t>오수생</t>
  </si>
  <si>
    <t>삼수생</t>
  </si>
  <si>
    <t>[{(국B×0.25) + (수A×0.25) + (영×0.3) + (탐구 + 탐구)×0.2}÷{(국B최고점×0.25) + (수A최고점×0.25) + (영×0.3) + (탐구변표최고점×2)×0.2}]×900</t>
    <phoneticPr fontId="3" type="noConversion"/>
  </si>
  <si>
    <t xml:space="preserve">{(국A/최고점×200) + (수B/최고점×300) + (영/최고점×200) + (과탐 + 과탐)/(변표최고점×2)×300 </t>
    <phoneticPr fontId="3" type="noConversion"/>
  </si>
  <si>
    <t>{(국A×0.24) + (수B×0.48) + (영×0.48) + (과탐 + 과탐)×0.3}</t>
    <phoneticPr fontId="3" type="noConversion"/>
  </si>
  <si>
    <t>600 + {(국A×0.2) + (수B×0.3) + (영×0.3) + (과탐 + 과탐)/2×0.2}×200/100  (소수점 셋째 자리에서 반올림)</t>
    <phoneticPr fontId="3" type="noConversion"/>
  </si>
  <si>
    <t>12.24~30</t>
  </si>
  <si>
    <t>12.24~28　</t>
  </si>
  <si>
    <t>12.24~28</t>
  </si>
  <si>
    <t>12.28~30</t>
  </si>
  <si>
    <t>12.24~30</t>
    <phoneticPr fontId="3" type="noConversion"/>
  </si>
  <si>
    <t>12.24~29</t>
  </si>
  <si>
    <t>12.27~29</t>
  </si>
  <si>
    <t>12.26~30</t>
  </si>
  <si>
    <r>
      <t>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A×0.2)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B×0.35)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×0.25)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)/2×0.2}×9</t>
    </r>
    <phoneticPr fontId="5" type="noConversion"/>
  </si>
  <si>
    <t>{(국A×0.2) + (수B×0.35) + (영×0.25) + (과탐 + 과탐)/2×0.2}×9</t>
    <phoneticPr fontId="3" type="noConversion"/>
  </si>
  <si>
    <t>(국A/최고점×200) + (수B/최고점×300) + (영/최고점×300) + (과탐 + 과탐)/(변표최고점×2)×200</t>
    <phoneticPr fontId="3" type="noConversion"/>
  </si>
  <si>
    <t>{국A + (수B×1.5) + 영 + (과탐 + 과탐)×1.5}×900/1000</t>
    <phoneticPr fontId="3" type="noConversion"/>
  </si>
  <si>
    <t>성균관대</t>
    <phoneticPr fontId="3" type="noConversion"/>
  </si>
  <si>
    <r>
      <t xml:space="preserve"> 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B×1.5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)×1.5</t>
    </r>
    <phoneticPr fontId="5" type="noConversion"/>
  </si>
  <si>
    <t xml:space="preserve"> 국A + 수B×1.5 + 영 + (과탐 + 과탐)×1.5</t>
    <phoneticPr fontId="3" type="noConversion"/>
  </si>
  <si>
    <t xml:space="preserve"> {국A + 수B×3/2 + 영 + (과탐 + 과탐)×3/2}×900/1000</t>
    <phoneticPr fontId="3" type="noConversion"/>
  </si>
  <si>
    <r>
      <t>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A×1.6)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B×2.4)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×2.4)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)/2×1.6</t>
    </r>
    <phoneticPr fontId="5" type="noConversion"/>
  </si>
  <si>
    <t>(국A×1.6) + (수B×2.4) + (영×2.4) + (과탐 + 과탐)/2×1.6</t>
    <phoneticPr fontId="3" type="noConversion"/>
  </si>
  <si>
    <t>{(국A/영고점×200) + (수B/최고점×300) + (영/영역최고점×200) + (과탐 + 과탐)/(변환점수최고점×2)×300}}</t>
    <phoneticPr fontId="3" type="noConversion"/>
  </si>
  <si>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 xml:space="preserve">A +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 xml:space="preserve">B + 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 xml:space="preserve">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)</t>
    </r>
    <phoneticPr fontId="5" type="noConversion"/>
  </si>
  <si>
    <t>국A + 수B + 영 + (과탐 + 과탐)</t>
    <phoneticPr fontId="3" type="noConversion"/>
  </si>
  <si>
    <t>90 + {(국A×0.2) + (수B×0.3) + (영×0.3) + (과탐 + 과탐)/2×0.2}×8.1</t>
    <phoneticPr fontId="3" type="noConversion"/>
  </si>
  <si>
    <t>{25+(국A×0.2) + (수B×0.3) + (영×0.25) + (과탐+과탐)×0.125}×3.5</t>
    <phoneticPr fontId="3" type="noConversion"/>
  </si>
  <si>
    <t>(국A/최고점×100) + (수B/최고점×400) + (영/최고점×300) + (과탐/변표최고점 + 과탐/변표최고점)/2×200</t>
    <phoneticPr fontId="3" type="noConversion"/>
  </si>
  <si>
    <t xml:space="preserve"> (국A/최고점×180) + (수B/최고점×270) + (영/최고점×180) + (과탐 + 과탐 + 가산점)/(변표최고점×2)×270
 ** 과탐 2수준 과목 : 변환 표준점수의 3% 가산점 부여 </t>
    <phoneticPr fontId="3" type="noConversion"/>
  </si>
  <si>
    <t>국A×0.8 + 수B×1.2 + 영×1.2 + (과탐 + 과탐)/2×0.8</t>
    <phoneticPr fontId="3" type="noConversion"/>
  </si>
  <si>
    <t>국A + 수B×1.5 + 영×1.5 + (과탐 + 과탐)</t>
    <phoneticPr fontId="3" type="noConversion"/>
  </si>
  <si>
    <r>
      <t xml:space="preserve">  {(</t>
    </r>
    <r>
      <rPr>
        <sz val="11"/>
        <color theme="1"/>
        <rFont val="돋움"/>
        <family val="3"/>
        <charset val="129"/>
      </rPr>
      <t>국</t>
    </r>
    <r>
      <rPr>
        <sz val="11"/>
        <color theme="1"/>
        <rFont val="Segoe UI"/>
        <family val="2"/>
      </rPr>
      <t>A/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×100×0.2×4) + (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Segoe UI"/>
        <family val="2"/>
      </rPr>
      <t>B/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×100×0.3×4) + (</t>
    </r>
    <r>
      <rPr>
        <sz val="11"/>
        <color theme="1"/>
        <rFont val="돋움"/>
        <family val="3"/>
        <charset val="129"/>
      </rPr>
      <t>영</t>
    </r>
    <r>
      <rPr>
        <sz val="11"/>
        <color theme="1"/>
        <rFont val="Segoe UI"/>
        <family val="2"/>
      </rPr>
      <t>/</t>
    </r>
    <r>
      <rPr>
        <sz val="11"/>
        <color theme="1"/>
        <rFont val="돋움"/>
        <family val="3"/>
        <charset val="129"/>
      </rPr>
      <t>영역최고점</t>
    </r>
    <r>
      <rPr>
        <sz val="11"/>
        <color theme="1"/>
        <rFont val="Segoe UI"/>
        <family val="2"/>
      </rPr>
      <t>×100×0.3×4) 
     + (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 xml:space="preserve">×0.2×4 + </t>
    </r>
    <r>
      <rPr>
        <sz val="11"/>
        <color theme="1"/>
        <rFont val="돋움"/>
        <family val="3"/>
        <charset val="129"/>
      </rPr>
      <t>과탐</t>
    </r>
    <r>
      <rPr>
        <sz val="11"/>
        <color theme="1"/>
        <rFont val="Segoe UI"/>
        <family val="2"/>
      </rPr>
      <t>×0.2×4)/2   (</t>
    </r>
    <r>
      <rPr>
        <sz val="11"/>
        <color theme="1"/>
        <rFont val="돋움"/>
        <family val="3"/>
        <charset val="129"/>
      </rPr>
      <t>총점</t>
    </r>
    <r>
      <rPr>
        <sz val="11"/>
        <color theme="1"/>
        <rFont val="Segoe UI"/>
        <family val="2"/>
      </rPr>
      <t xml:space="preserve"> : </t>
    </r>
    <r>
      <rPr>
        <sz val="11"/>
        <color theme="1"/>
        <rFont val="돋움"/>
        <family val="3"/>
        <charset val="129"/>
      </rPr>
      <t>소수점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넷째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자리에서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반올림</t>
    </r>
    <r>
      <rPr>
        <sz val="11"/>
        <color theme="1"/>
        <rFont val="Segoe UI"/>
        <family val="2"/>
      </rPr>
      <t>)</t>
    </r>
    <phoneticPr fontId="5" type="noConversion"/>
  </si>
  <si>
    <t>{(국A/최고점×150) + (수B/최고점×350) + (영/최고점×350) + (과탐 + 과탐 2수준×1.05)/2×1.5}  
 ** 과탐 2수준 과목 : 백분위 점수로 가산점 5% 부여</t>
    <phoneticPr fontId="3" type="noConversion"/>
  </si>
  <si>
    <t xml:space="preserve">{(국A/최고점×20×4) + (수B/최고점×30×4) + (영/최고점×30×4)+ (과탐×0.2×4 + 과탐×0.2×4)/2 </t>
    <phoneticPr fontId="3" type="noConversion"/>
  </si>
  <si>
    <t>800 + {(국A×0.2) + (수B×1.1×0.3) + (영×0.3) + (과탐 + 과탐)/2×1.1×0.2}×2</t>
    <phoneticPr fontId="3" type="noConversion"/>
  </si>
  <si>
    <t xml:space="preserve">{(국A×1.2) + (수B×1.4) + 영 + (과탐 + 과탐)/2×1.4}×2 </t>
    <phoneticPr fontId="3" type="noConversion"/>
  </si>
  <si>
    <t>국A×0.75 + 수B×1.25 + 영×1.75 + (과탐 + 과탐)/2×1.25</t>
    <phoneticPr fontId="3" type="noConversion"/>
  </si>
  <si>
    <t xml:space="preserve"> (국A) + (수B×1.5) + (영×1.5) + (과탐 + 과탐)×1</t>
    <phoneticPr fontId="3" type="noConversion"/>
  </si>
  <si>
    <t>-</t>
  </si>
  <si>
    <t xml:space="preserve">  (국A×1.4) + (수B×2.1) + (영×1.75) + (과탐 + 과탐)/2×1.75</t>
    <phoneticPr fontId="3" type="noConversion"/>
  </si>
  <si>
    <t>가톨릭관동</t>
    <phoneticPr fontId="3" type="noConversion"/>
  </si>
  <si>
    <t>이화여대</t>
    <phoneticPr fontId="3" type="noConversion"/>
  </si>
  <si>
    <t>제주의전</t>
    <phoneticPr fontId="3" type="noConversion"/>
  </si>
  <si>
    <t>동국의전</t>
    <phoneticPr fontId="3" type="noConversion"/>
  </si>
  <si>
    <t>12.24~28</t>
    <phoneticPr fontId="3" type="noConversion"/>
  </si>
  <si>
    <t>1p</t>
    <phoneticPr fontId="28" type="noConversion"/>
  </si>
  <si>
    <t>2p</t>
    <phoneticPr fontId="28" type="noConversion"/>
  </si>
  <si>
    <t>3p</t>
    <phoneticPr fontId="28" type="noConversion"/>
  </si>
  <si>
    <t>한의예과 전형 및 선발방식 정리자료</t>
    <phoneticPr fontId="28" type="noConversion"/>
  </si>
  <si>
    <t>대전대</t>
  </si>
  <si>
    <t>동신대</t>
  </si>
  <si>
    <t>나주</t>
  </si>
  <si>
    <t>부산한전</t>
  </si>
  <si>
    <t>경산</t>
  </si>
  <si>
    <t>동의대</t>
  </si>
  <si>
    <t>세명대</t>
  </si>
  <si>
    <t>제천</t>
  </si>
  <si>
    <t>우석대</t>
  </si>
  <si>
    <t>동국
경주</t>
  </si>
  <si>
    <t>상지대</t>
  </si>
  <si>
    <t>X</t>
  </si>
  <si>
    <t>통합</t>
  </si>
  <si>
    <t>자연
3배수</t>
    <phoneticPr fontId="3" type="noConversion"/>
  </si>
  <si>
    <t>삼수생</t>
    <phoneticPr fontId="3" type="noConversion"/>
  </si>
  <si>
    <t>삼수생</t>
    <phoneticPr fontId="3" type="noConversion"/>
  </si>
  <si>
    <t>삼수생</t>
    <phoneticPr fontId="3" type="noConversion"/>
  </si>
  <si>
    <t>삼수생</t>
    <phoneticPr fontId="3" type="noConversion"/>
  </si>
  <si>
    <t>문:수영합3/이:수영합4</t>
    <phoneticPr fontId="3" type="noConversion"/>
  </si>
  <si>
    <t xml:space="preserve"> {(국B×0.2) + (수A×0.35) + (영×0.3) + (사탐 + 사탐)×0.15}/2×7 </t>
    <phoneticPr fontId="3" type="noConversion"/>
  </si>
  <si>
    <t xml:space="preserve"> {(국A×0.2) + (수B×0.35) + (영×0.25) + (과탐 + 과탐)×0.2}/2×7</t>
    <phoneticPr fontId="3" type="noConversion"/>
  </si>
  <si>
    <t xml:space="preserve"> {국B + 수A + 영 + (사탐 + 사탐)/2}×2.5</t>
    <phoneticPr fontId="3" type="noConversion"/>
  </si>
  <si>
    <t>{국A + 수B + 영 + (과탐 + 과탐)/2}×2.5</t>
    <phoneticPr fontId="3" type="noConversion"/>
  </si>
  <si>
    <t xml:space="preserve"> {국A + 수B×1.15 + 영 + (과탐 + 과탐)×1.05/2}×2.5 </t>
    <phoneticPr fontId="3" type="noConversion"/>
  </si>
  <si>
    <t xml:space="preserve">{(국B×0.25) + (수A×0.3) + (영×0.3) + (사탐 + 사탐)/2×0.15}×9 </t>
    <phoneticPr fontId="3" type="noConversion"/>
  </si>
  <si>
    <t>{(국A×0.2) + (수B×0.35) + (영×0.25) + (과탐 + 과탐)/2×0.2}×9</t>
    <phoneticPr fontId="3" type="noConversion"/>
  </si>
  <si>
    <t xml:space="preserve"> {(국A/최고점×0.25) + (수B/최고점×0.3) + (영/최고점×0.3) + (과탐/최고점×0.15)}×1000</t>
    <phoneticPr fontId="3" type="noConversion"/>
  </si>
  <si>
    <t>{(국B/최고점×0.25) + (수A/최고점×0.3) + (영/최고점×0.3) + (사탐/최고점×0.15)}×1000</t>
    <phoneticPr fontId="3" type="noConversion"/>
  </si>
  <si>
    <t xml:space="preserve"> {국A + 수B + 영 + (탐구 + 탐구)}×850/800</t>
    <phoneticPr fontId="3" type="noConversion"/>
  </si>
  <si>
    <t>{국B + 수A + 영 + (탐구 + 탐구)}×850/800</t>
    <phoneticPr fontId="3" type="noConversion"/>
  </si>
  <si>
    <t xml:space="preserve"> {(국A×3) + (수B×3) + (영×3) + (탐구 + 탐구)/2×1} </t>
    <phoneticPr fontId="3" type="noConversion"/>
  </si>
  <si>
    <t>(국A/최고점×160) + (수B/최고점×240) + (영/최고점×240) + (과탐×80/100 + 과탐×80/100)</t>
    <phoneticPr fontId="3" type="noConversion"/>
  </si>
  <si>
    <t>국B + 수A + 영 + (사탐 + 사탐)</t>
    <phoneticPr fontId="3" type="noConversion"/>
  </si>
  <si>
    <t xml:space="preserve"> {(국A) + (수B×1.5) + (영×1.5) + (과탐 + 과탐)}</t>
    <phoneticPr fontId="3" type="noConversion"/>
  </si>
  <si>
    <t xml:space="preserve">{국A + 수B×1.15 + 영 + (과탐 + 과탐)×1.05/2}/4×10 </t>
    <phoneticPr fontId="3" type="noConversion"/>
  </si>
  <si>
    <t>4p</t>
    <phoneticPr fontId="28" type="noConversion"/>
  </si>
  <si>
    <t>{(국A×0.2) + (수B×0.35) + (영×0.25) + (과탐 + 과탐)×0.2}×3.5</t>
    <phoneticPr fontId="3" type="noConversion"/>
  </si>
  <si>
    <t>의예과 전형 및 선발방식 정리자료 [가군]</t>
    <phoneticPr fontId="28" type="noConversion"/>
  </si>
  <si>
    <t>의예과 전형 및 선발방식 정리자료 [나,다군]</t>
    <phoneticPr fontId="28" type="noConversion"/>
  </si>
  <si>
    <t>12/11 update</t>
  </si>
  <si>
    <t>12/10 update</t>
  </si>
  <si>
    <t>12/12 update</t>
  </si>
  <si>
    <t>12/01 update</t>
  </si>
  <si>
    <t>12/04 Update</t>
  </si>
  <si>
    <t>물1 72</t>
  </si>
  <si>
    <t>물1 70</t>
  </si>
  <si>
    <t>물1 69</t>
  </si>
  <si>
    <t>물1 68</t>
  </si>
  <si>
    <t>물1 67</t>
  </si>
  <si>
    <t>물1 66</t>
  </si>
  <si>
    <t>물1 65</t>
  </si>
  <si>
    <t>물1 64</t>
  </si>
  <si>
    <t>물1 63</t>
  </si>
  <si>
    <t>물1 62</t>
  </si>
  <si>
    <t>물1 61</t>
  </si>
  <si>
    <t>물1 60</t>
  </si>
  <si>
    <t>물1 59</t>
  </si>
  <si>
    <t>물1 58</t>
  </si>
  <si>
    <t>물1 57</t>
  </si>
  <si>
    <t>물1 56</t>
  </si>
  <si>
    <t>물1 55</t>
  </si>
  <si>
    <t>물1 54</t>
  </si>
  <si>
    <t>물1 53</t>
  </si>
  <si>
    <t>물1 52</t>
  </si>
  <si>
    <t>물1 51</t>
  </si>
  <si>
    <t>물1 50</t>
  </si>
  <si>
    <t>물1 49</t>
  </si>
  <si>
    <t>물1 48</t>
  </si>
  <si>
    <t>물1 47</t>
  </si>
  <si>
    <t>물1 46</t>
  </si>
  <si>
    <t>물1 45</t>
  </si>
  <si>
    <t>물1 44</t>
  </si>
  <si>
    <t>물1 43</t>
  </si>
  <si>
    <t>물1 42</t>
  </si>
  <si>
    <t>물1 41</t>
  </si>
  <si>
    <t>물1 40</t>
  </si>
  <si>
    <t>물1 39</t>
  </si>
  <si>
    <t>물1 38</t>
  </si>
  <si>
    <t>물1 37</t>
  </si>
  <si>
    <t>물1 36</t>
  </si>
  <si>
    <t>물1 35</t>
  </si>
  <si>
    <t>물1 34</t>
  </si>
  <si>
    <t>물1 33</t>
  </si>
  <si>
    <t>물1 32</t>
  </si>
  <si>
    <t>물1 31</t>
  </si>
  <si>
    <t>물1 30</t>
  </si>
  <si>
    <t>물1 29</t>
  </si>
  <si>
    <t>물1 28</t>
  </si>
  <si>
    <t>물1 27</t>
  </si>
  <si>
    <t>물1 26</t>
  </si>
  <si>
    <t>물1 25</t>
  </si>
  <si>
    <t>물1 23</t>
  </si>
  <si>
    <t>물2 63</t>
  </si>
  <si>
    <t>물2 62</t>
  </si>
  <si>
    <t>물2 61</t>
  </si>
  <si>
    <t>물2 60</t>
  </si>
  <si>
    <t>물2 59</t>
  </si>
  <si>
    <t>물2 58</t>
  </si>
  <si>
    <t>물2 57</t>
  </si>
  <si>
    <t>물2 56</t>
  </si>
  <si>
    <t>물2 55</t>
  </si>
  <si>
    <t>물2 54</t>
  </si>
  <si>
    <t>물2 53</t>
  </si>
  <si>
    <t>물2 52</t>
  </si>
  <si>
    <t>물2 51</t>
  </si>
  <si>
    <t>물2 50</t>
  </si>
  <si>
    <t>물2 49</t>
  </si>
  <si>
    <t>물2 48</t>
  </si>
  <si>
    <t>물2 47</t>
  </si>
  <si>
    <t>물2 46</t>
  </si>
  <si>
    <t>물2 45</t>
  </si>
  <si>
    <t>물2 44</t>
  </si>
  <si>
    <t>물2 43</t>
  </si>
  <si>
    <t>물2 42</t>
  </si>
  <si>
    <t>물2 41</t>
  </si>
  <si>
    <t>물2 40</t>
  </si>
  <si>
    <t>물2 39</t>
  </si>
  <si>
    <t>물2 38</t>
  </si>
  <si>
    <t>물2 37</t>
  </si>
  <si>
    <t>물2 36</t>
  </si>
  <si>
    <t>물2 35</t>
  </si>
  <si>
    <t>물2 34</t>
  </si>
  <si>
    <t>물2 33</t>
  </si>
  <si>
    <t>물2 32</t>
  </si>
  <si>
    <t>생1 76</t>
  </si>
  <si>
    <t>생1 74</t>
  </si>
  <si>
    <t>생1 73</t>
  </si>
  <si>
    <t>생1 72</t>
  </si>
  <si>
    <t>생1 71</t>
  </si>
  <si>
    <t>생1 70</t>
  </si>
  <si>
    <t>생1 69</t>
  </si>
  <si>
    <t>생1 68</t>
  </si>
  <si>
    <t>생1 67</t>
  </si>
  <si>
    <t>생1 66</t>
  </si>
  <si>
    <t>생1 65</t>
  </si>
  <si>
    <t>생1 64</t>
  </si>
  <si>
    <t>생1 63</t>
  </si>
  <si>
    <t>생1 62</t>
  </si>
  <si>
    <t>생1 61</t>
  </si>
  <si>
    <t>생1 60</t>
  </si>
  <si>
    <t>생1 59</t>
  </si>
  <si>
    <t>생1 58</t>
  </si>
  <si>
    <t>생1 57</t>
  </si>
  <si>
    <t>생1 56</t>
  </si>
  <si>
    <t>생1 55</t>
  </si>
  <si>
    <t>생1 54</t>
  </si>
  <si>
    <t>생1 53</t>
  </si>
  <si>
    <t>생1 52</t>
  </si>
  <si>
    <t>생1 51</t>
  </si>
  <si>
    <t>생1 50</t>
  </si>
  <si>
    <t>생1 49</t>
  </si>
  <si>
    <t>생1 48</t>
  </si>
  <si>
    <t>생1 47</t>
  </si>
  <si>
    <t>생1 46</t>
  </si>
  <si>
    <t>생1 45</t>
  </si>
  <si>
    <t>생1 44</t>
  </si>
  <si>
    <t>생1 43</t>
  </si>
  <si>
    <t>생1 42</t>
  </si>
  <si>
    <t>생1 41</t>
  </si>
  <si>
    <t>생1 40</t>
  </si>
  <si>
    <t>생1 39</t>
  </si>
  <si>
    <t>생1 38</t>
  </si>
  <si>
    <t>생1 37</t>
  </si>
  <si>
    <t>생1 36</t>
  </si>
  <si>
    <t>생1 35</t>
  </si>
  <si>
    <t>생1 34</t>
  </si>
  <si>
    <t>생1 33</t>
  </si>
  <si>
    <t>생1 32</t>
  </si>
  <si>
    <t>생1 31</t>
  </si>
  <si>
    <t>생1 30</t>
  </si>
  <si>
    <t>생1 29</t>
  </si>
  <si>
    <t>생1 27</t>
  </si>
  <si>
    <t>생2 65</t>
  </si>
  <si>
    <t>생2 64</t>
  </si>
  <si>
    <t>생2 63</t>
  </si>
  <si>
    <t>생2 62</t>
  </si>
  <si>
    <t>생2 61</t>
  </si>
  <si>
    <t>생2 60</t>
  </si>
  <si>
    <t>생2 59</t>
  </si>
  <si>
    <t>생2 58</t>
  </si>
  <si>
    <t>생2 57</t>
  </si>
  <si>
    <t>생2 56</t>
  </si>
  <si>
    <t>생2 55</t>
  </si>
  <si>
    <t>생2 54</t>
  </si>
  <si>
    <t>생2 53</t>
  </si>
  <si>
    <t>생2 52</t>
  </si>
  <si>
    <t>생2 51</t>
  </si>
  <si>
    <t>생2 50</t>
  </si>
  <si>
    <t>생2 49</t>
  </si>
  <si>
    <t>생2 48</t>
  </si>
  <si>
    <t>생2 47</t>
  </si>
  <si>
    <t>생2 46</t>
  </si>
  <si>
    <t>생2 45</t>
  </si>
  <si>
    <t>생2 44</t>
  </si>
  <si>
    <t>생2 43</t>
  </si>
  <si>
    <t>생2 42</t>
  </si>
  <si>
    <t>생2 41</t>
  </si>
  <si>
    <t>생2 40</t>
  </si>
  <si>
    <t>생2 39</t>
  </si>
  <si>
    <t>생2 38</t>
  </si>
  <si>
    <t>생2 37</t>
  </si>
  <si>
    <t>생2 36</t>
  </si>
  <si>
    <t>생2 35</t>
  </si>
  <si>
    <t>생2 34</t>
  </si>
  <si>
    <t>생2 33</t>
  </si>
  <si>
    <t>생2 32</t>
  </si>
  <si>
    <t>생2 31</t>
  </si>
  <si>
    <t>생2 30</t>
  </si>
  <si>
    <t>생2 28</t>
  </si>
  <si>
    <t>화1 67</t>
  </si>
  <si>
    <t>화1 65</t>
  </si>
  <si>
    <t>화1 64</t>
  </si>
  <si>
    <t>화1 63</t>
  </si>
  <si>
    <t>화1 62</t>
  </si>
  <si>
    <t>화1 61</t>
  </si>
  <si>
    <t>화1 60</t>
  </si>
  <si>
    <t>화1 59</t>
  </si>
  <si>
    <t>화1 58</t>
  </si>
  <si>
    <t>화1 57</t>
  </si>
  <si>
    <t>화1 56</t>
  </si>
  <si>
    <t>화1 55</t>
  </si>
  <si>
    <t>화1 54</t>
  </si>
  <si>
    <t>화1 53</t>
  </si>
  <si>
    <t>화1 52</t>
  </si>
  <si>
    <t>화1 51</t>
  </si>
  <si>
    <t>화1 50</t>
  </si>
  <si>
    <t>화1 49</t>
  </si>
  <si>
    <t>화1 48</t>
  </si>
  <si>
    <t>화1 47</t>
  </si>
  <si>
    <t>화1 46</t>
  </si>
  <si>
    <t>화1 45</t>
  </si>
  <si>
    <t>화1 44</t>
  </si>
  <si>
    <t>화1 43</t>
  </si>
  <si>
    <t>화1 42</t>
  </si>
  <si>
    <t>화1 41</t>
  </si>
  <si>
    <t>화1 40</t>
  </si>
  <si>
    <t>화1 39</t>
  </si>
  <si>
    <t>화1 38</t>
  </si>
  <si>
    <t>화1 37</t>
  </si>
  <si>
    <t>화1 36</t>
  </si>
  <si>
    <t>화1 35</t>
  </si>
  <si>
    <t>화1 34</t>
  </si>
  <si>
    <t>화1 33</t>
  </si>
  <si>
    <t>화1 32</t>
  </si>
  <si>
    <t>화1 31</t>
  </si>
  <si>
    <t>화1 30</t>
  </si>
  <si>
    <t>화1 29</t>
  </si>
  <si>
    <t>화1 28</t>
  </si>
  <si>
    <t>화1 27</t>
  </si>
  <si>
    <t>화1 26</t>
  </si>
  <si>
    <t>화2 68</t>
  </si>
  <si>
    <t>화2 66</t>
  </si>
  <si>
    <t>화2 65</t>
  </si>
  <si>
    <t>화2 64</t>
  </si>
  <si>
    <t>화2 63</t>
  </si>
  <si>
    <t>화2 62</t>
  </si>
  <si>
    <t>화2 61</t>
  </si>
  <si>
    <t>화2 60</t>
  </si>
  <si>
    <t>화2 59</t>
  </si>
  <si>
    <t>화2 58</t>
  </si>
  <si>
    <t>화2 57</t>
  </si>
  <si>
    <t>화2 56</t>
  </si>
  <si>
    <t>화2 55</t>
  </si>
  <si>
    <t>화2 54</t>
  </si>
  <si>
    <t>화2 53</t>
  </si>
  <si>
    <t>화2 52</t>
  </si>
  <si>
    <t>화2 51</t>
  </si>
  <si>
    <t>화2 50</t>
  </si>
  <si>
    <t>화2 49</t>
  </si>
  <si>
    <t>화2 48</t>
  </si>
  <si>
    <t>화2 47</t>
  </si>
  <si>
    <t>화2 46</t>
  </si>
  <si>
    <t>화2 45</t>
  </si>
  <si>
    <t>화2 44</t>
  </si>
  <si>
    <t>화2 43</t>
  </si>
  <si>
    <t>화2 42</t>
  </si>
  <si>
    <t>화2 41</t>
  </si>
  <si>
    <t>화2 40</t>
  </si>
  <si>
    <t>화2 39</t>
  </si>
  <si>
    <t>화2 38</t>
  </si>
  <si>
    <t>화2 37</t>
  </si>
  <si>
    <t>화2 36</t>
  </si>
  <si>
    <t>화2 35</t>
  </si>
  <si>
    <t>화2 34</t>
  </si>
  <si>
    <t>화2 33</t>
  </si>
  <si>
    <t>화2 32</t>
  </si>
  <si>
    <t>화2 31</t>
  </si>
  <si>
    <t>화2 30</t>
  </si>
  <si>
    <t>화2 29</t>
  </si>
  <si>
    <t>화2 28</t>
  </si>
  <si>
    <t>화2 26</t>
  </si>
  <si>
    <t>지1 72</t>
  </si>
  <si>
    <t>지1 70</t>
  </si>
  <si>
    <t>지1 69</t>
  </si>
  <si>
    <t>지1 68</t>
  </si>
  <si>
    <t>지1 67</t>
  </si>
  <si>
    <t>지1 66</t>
  </si>
  <si>
    <t>지1 65</t>
  </si>
  <si>
    <t>지1 64</t>
  </si>
  <si>
    <t>지1 63</t>
  </si>
  <si>
    <t>지1 62</t>
  </si>
  <si>
    <t>지1 61</t>
  </si>
  <si>
    <t>지1 60</t>
  </si>
  <si>
    <t>지1 59</t>
  </si>
  <si>
    <t>지1 58</t>
  </si>
  <si>
    <t>지1 57</t>
  </si>
  <si>
    <t>지1 56</t>
  </si>
  <si>
    <t>지1 55</t>
  </si>
  <si>
    <t>지1 54</t>
  </si>
  <si>
    <t>지1 53</t>
  </si>
  <si>
    <t>지1 52</t>
  </si>
  <si>
    <t>지1 51</t>
  </si>
  <si>
    <t>지1 50</t>
  </si>
  <si>
    <t>지1 49</t>
  </si>
  <si>
    <t>지1 48</t>
  </si>
  <si>
    <t>지1 47</t>
  </si>
  <si>
    <t>지1 46</t>
  </si>
  <si>
    <t>지1 45</t>
  </si>
  <si>
    <t>지1 44</t>
  </si>
  <si>
    <t>지1 43</t>
  </si>
  <si>
    <t>지1 42</t>
  </si>
  <si>
    <t>지1 41</t>
  </si>
  <si>
    <t>지1 40</t>
  </si>
  <si>
    <t>지1 39</t>
  </si>
  <si>
    <t>지1 38</t>
  </si>
  <si>
    <t>지1 37</t>
  </si>
  <si>
    <t>지1 36</t>
  </si>
  <si>
    <t>지1 35</t>
  </si>
  <si>
    <t>지1 34</t>
  </si>
  <si>
    <t>지1 33</t>
  </si>
  <si>
    <t>지1 32</t>
  </si>
  <si>
    <t>지1 31</t>
  </si>
  <si>
    <t>지1 30</t>
  </si>
  <si>
    <t>지1 29</t>
  </si>
  <si>
    <t>지1 27</t>
  </si>
  <si>
    <t>지2 64</t>
  </si>
  <si>
    <t>지2 63</t>
  </si>
  <si>
    <t>지2 62</t>
  </si>
  <si>
    <t>지2 61</t>
  </si>
  <si>
    <t>지2 60</t>
  </si>
  <si>
    <t>지2 59</t>
  </si>
  <si>
    <t>지2 58</t>
  </si>
  <si>
    <t>지2 57</t>
  </si>
  <si>
    <t>지2 56</t>
  </si>
  <si>
    <t>지2 55</t>
  </si>
  <si>
    <t>지2 54</t>
  </si>
  <si>
    <t>지2 53</t>
  </si>
  <si>
    <t>지2 52</t>
  </si>
  <si>
    <t>지2 51</t>
  </si>
  <si>
    <t>지2 50</t>
  </si>
  <si>
    <t>지2 49</t>
  </si>
  <si>
    <t>지2 48</t>
  </si>
  <si>
    <t>지2 47</t>
  </si>
  <si>
    <t>지2 46</t>
  </si>
  <si>
    <t>지2 45</t>
  </si>
  <si>
    <t>지2 44</t>
  </si>
  <si>
    <t>지2 43</t>
  </si>
  <si>
    <t>지2 42</t>
  </si>
  <si>
    <t>지2 41</t>
  </si>
  <si>
    <t>지2 40</t>
  </si>
  <si>
    <t>지2 39</t>
  </si>
  <si>
    <t>지2 38</t>
  </si>
  <si>
    <t>지2 37</t>
  </si>
  <si>
    <t>지2 36</t>
  </si>
  <si>
    <t>지2 35</t>
  </si>
  <si>
    <t>지2 34</t>
  </si>
  <si>
    <t>지2 33</t>
  </si>
  <si>
    <t>지2 32</t>
  </si>
  <si>
    <t>지2 31</t>
  </si>
  <si>
    <t>지2 30</t>
  </si>
  <si>
    <t>지2 28</t>
  </si>
  <si>
    <t>가중치</t>
    <phoneticPr fontId="5" type="noConversion"/>
  </si>
  <si>
    <r>
      <rPr>
        <b/>
        <sz val="11"/>
        <color theme="1"/>
        <rFont val="나눔"/>
        <family val="1"/>
        <charset val="129"/>
      </rPr>
      <t>수학</t>
    </r>
    <phoneticPr fontId="5" type="noConversion"/>
  </si>
  <si>
    <r>
      <rPr>
        <b/>
        <sz val="11"/>
        <color theme="1"/>
        <rFont val="나눔"/>
        <family val="1"/>
        <charset val="129"/>
      </rPr>
      <t>영어</t>
    </r>
    <phoneticPr fontId="5" type="noConversion"/>
  </si>
  <si>
    <t>과탐</t>
    <phoneticPr fontId="5" type="noConversion"/>
  </si>
  <si>
    <r>
      <rPr>
        <sz val="11"/>
        <color theme="1"/>
        <rFont val="맑은 고딕"/>
        <family val="2"/>
      </rPr>
      <t>경북</t>
    </r>
    <phoneticPr fontId="3" type="noConversion"/>
  </si>
  <si>
    <t>동아</t>
    <phoneticPr fontId="3" type="noConversion"/>
  </si>
  <si>
    <t>인제</t>
    <phoneticPr fontId="3" type="noConversion"/>
  </si>
  <si>
    <t>전남</t>
    <phoneticPr fontId="3" type="noConversion"/>
  </si>
  <si>
    <t>전북</t>
    <phoneticPr fontId="3" type="noConversion"/>
  </si>
  <si>
    <t>충남</t>
    <phoneticPr fontId="3" type="noConversion"/>
  </si>
  <si>
    <t>원광</t>
    <phoneticPr fontId="3" type="noConversion"/>
  </si>
  <si>
    <t>고신</t>
    <phoneticPr fontId="3" type="noConversion"/>
  </si>
  <si>
    <t>건양</t>
    <phoneticPr fontId="3" type="noConversion"/>
  </si>
  <si>
    <t>관동</t>
    <phoneticPr fontId="3" type="noConversion"/>
  </si>
  <si>
    <t>조선</t>
    <phoneticPr fontId="3" type="noConversion"/>
  </si>
  <si>
    <t>충북</t>
    <phoneticPr fontId="3" type="noConversion"/>
  </si>
  <si>
    <t>가천</t>
    <phoneticPr fontId="3" type="noConversion"/>
  </si>
  <si>
    <t>영남</t>
    <phoneticPr fontId="3" type="noConversion"/>
  </si>
  <si>
    <t>을지</t>
    <phoneticPr fontId="3" type="noConversion"/>
  </si>
  <si>
    <t>계명</t>
    <phoneticPr fontId="3" type="noConversion"/>
  </si>
  <si>
    <t>단국</t>
    <phoneticPr fontId="3" type="noConversion"/>
  </si>
  <si>
    <t>대가</t>
    <phoneticPr fontId="3" type="noConversion"/>
  </si>
  <si>
    <t>순천향</t>
    <phoneticPr fontId="3" type="noConversion"/>
  </si>
  <si>
    <t>제주의전</t>
    <phoneticPr fontId="3" type="noConversion"/>
  </si>
  <si>
    <t>아주의</t>
    <phoneticPr fontId="5" type="noConversion"/>
  </si>
  <si>
    <t>강릉원주</t>
    <phoneticPr fontId="3" type="noConversion"/>
  </si>
  <si>
    <t>대전한</t>
    <phoneticPr fontId="3" type="noConversion"/>
  </si>
  <si>
    <t>가천한</t>
    <phoneticPr fontId="3" type="noConversion"/>
  </si>
  <si>
    <t>동의한</t>
    <phoneticPr fontId="3" type="noConversion"/>
  </si>
  <si>
    <t>우석한</t>
    <phoneticPr fontId="3" type="noConversion"/>
  </si>
  <si>
    <t>대구한</t>
    <phoneticPr fontId="3" type="noConversion"/>
  </si>
  <si>
    <t>세명한</t>
    <phoneticPr fontId="3" type="noConversion"/>
  </si>
  <si>
    <t>동국한</t>
    <phoneticPr fontId="3" type="noConversion"/>
  </si>
  <si>
    <t>동신한</t>
    <phoneticPr fontId="3" type="noConversion"/>
  </si>
  <si>
    <t>상지한</t>
    <phoneticPr fontId="3" type="noConversion"/>
  </si>
  <si>
    <t>강원수</t>
    <phoneticPr fontId="3" type="noConversion"/>
  </si>
  <si>
    <t>제주수</t>
    <phoneticPr fontId="3" type="noConversion"/>
  </si>
  <si>
    <t>아주대(나)</t>
    <phoneticPr fontId="3" type="noConversion"/>
  </si>
  <si>
    <t>경상대</t>
    <phoneticPr fontId="3" type="noConversion"/>
  </si>
  <si>
    <t>서울교대</t>
    <phoneticPr fontId="3" type="noConversion"/>
  </si>
  <si>
    <t>동국의전</t>
    <phoneticPr fontId="3" type="noConversion"/>
  </si>
  <si>
    <t>춘천교대</t>
    <phoneticPr fontId="5" type="noConversion"/>
  </si>
  <si>
    <t>나군</t>
    <phoneticPr fontId="3" type="noConversion"/>
  </si>
  <si>
    <t>외대</t>
  </si>
  <si>
    <t>12/14 update</t>
  </si>
  <si>
    <t>연대교차</t>
  </si>
  <si>
    <t>시립자전</t>
  </si>
  <si>
    <t>시립자전</t>
    <phoneticPr fontId="3" type="noConversion"/>
  </si>
  <si>
    <t>시립대자전</t>
    <phoneticPr fontId="5" type="noConversion"/>
  </si>
  <si>
    <t>시립교차</t>
    <phoneticPr fontId="3" type="noConversion"/>
  </si>
  <si>
    <t>최신버전</t>
  </si>
  <si>
    <t>다운로드주소</t>
  </si>
  <si>
    <t>입니다.</t>
    <phoneticPr fontId="3" type="noConversion"/>
  </si>
  <si>
    <t>입니다.</t>
    <phoneticPr fontId="3" type="noConversion"/>
  </si>
  <si>
    <t>치대 가군</t>
    <phoneticPr fontId="3" type="noConversion"/>
  </si>
  <si>
    <t>한의대 가군</t>
    <phoneticPr fontId="3" type="noConversion"/>
  </si>
  <si>
    <t>가군</t>
    <phoneticPr fontId="3" type="noConversion"/>
  </si>
  <si>
    <t>치대 나군</t>
    <phoneticPr fontId="3" type="noConversion"/>
  </si>
  <si>
    <t>한의대 나군</t>
    <phoneticPr fontId="3" type="noConversion"/>
  </si>
  <si>
    <t>수의대 나군</t>
    <phoneticPr fontId="3" type="noConversion"/>
  </si>
  <si>
    <t>치대 다군</t>
    <phoneticPr fontId="3" type="noConversion"/>
  </si>
  <si>
    <t>한의대 다군</t>
    <phoneticPr fontId="3" type="noConversion"/>
  </si>
  <si>
    <t>수의대 다군</t>
    <phoneticPr fontId="3" type="noConversion"/>
  </si>
  <si>
    <t>다군</t>
    <phoneticPr fontId="3" type="noConversion"/>
  </si>
  <si>
    <t>서남대</t>
    <phoneticPr fontId="3" type="noConversion"/>
  </si>
  <si>
    <t>서남대</t>
    <phoneticPr fontId="3" type="noConversion"/>
  </si>
  <si>
    <t>서남대</t>
    <phoneticPr fontId="3" type="noConversion"/>
  </si>
  <si>
    <t>서남의</t>
    <phoneticPr fontId="3" type="noConversion"/>
  </si>
  <si>
    <t>서남대</t>
    <phoneticPr fontId="3" type="noConversion"/>
  </si>
  <si>
    <t>서남대</t>
    <phoneticPr fontId="3" type="noConversion"/>
  </si>
  <si>
    <t>비교내신</t>
    <phoneticPr fontId="3" type="noConversion"/>
  </si>
  <si>
    <t>3수</t>
    <phoneticPr fontId="3" type="noConversion"/>
  </si>
  <si>
    <t>7수</t>
    <phoneticPr fontId="3" type="noConversion"/>
  </si>
  <si>
    <t>3수</t>
    <phoneticPr fontId="3" type="noConversion"/>
  </si>
  <si>
    <t>4수</t>
    <phoneticPr fontId="3" type="noConversion"/>
  </si>
  <si>
    <t>5수</t>
    <phoneticPr fontId="3" type="noConversion"/>
  </si>
  <si>
    <t>4수</t>
    <phoneticPr fontId="3" type="noConversion"/>
  </si>
  <si>
    <t>내신만점</t>
    <phoneticPr fontId="3" type="noConversion"/>
  </si>
  <si>
    <t>경인교대</t>
    <phoneticPr fontId="3" type="noConversion"/>
  </si>
  <si>
    <t>7수</t>
    <phoneticPr fontId="3" type="noConversion"/>
  </si>
  <si>
    <t>3수</t>
    <phoneticPr fontId="3" type="noConversion"/>
  </si>
  <si>
    <t>과목</t>
    <phoneticPr fontId="3" type="noConversion"/>
  </si>
  <si>
    <t>국수영과ALL</t>
    <phoneticPr fontId="3" type="noConversion"/>
  </si>
  <si>
    <t>내신합산</t>
    <phoneticPr fontId="3" type="noConversion"/>
  </si>
  <si>
    <t>비교합산</t>
    <phoneticPr fontId="3" type="noConversion"/>
  </si>
  <si>
    <t>등급</t>
  </si>
  <si>
    <t>등급</t>
    <phoneticPr fontId="5" type="noConversion"/>
  </si>
  <si>
    <t>과목-표점</t>
  </si>
  <si>
    <t>국어 B형-136</t>
  </si>
  <si>
    <t>국어 B형-134</t>
  </si>
  <si>
    <t>국어 B형-133</t>
  </si>
  <si>
    <t>국어 B형-132</t>
  </si>
  <si>
    <t>국어 B형-131</t>
  </si>
  <si>
    <t>국어 B형-130</t>
  </si>
  <si>
    <t>국어 B형-129</t>
  </si>
  <si>
    <t>국어 B형-128</t>
  </si>
  <si>
    <t>국어 B형-127</t>
  </si>
  <si>
    <t>국어 B형-126</t>
  </si>
  <si>
    <t>국어 B형-125</t>
  </si>
  <si>
    <t>국어 B형-124</t>
  </si>
  <si>
    <t>국어 B형-123</t>
  </si>
  <si>
    <t>국어 B형-122</t>
  </si>
  <si>
    <t>국어 B형-121</t>
  </si>
  <si>
    <t>국어 B형-120</t>
  </si>
  <si>
    <t>국어 B형-119</t>
  </si>
  <si>
    <t>국어 B형-118</t>
  </si>
  <si>
    <t>국어 B형-117</t>
  </si>
  <si>
    <t>국어 B형-116</t>
  </si>
  <si>
    <t>국어 B형-115</t>
  </si>
  <si>
    <t>국어 B형-114</t>
  </si>
  <si>
    <t>국어 B형-113</t>
  </si>
  <si>
    <t>국어 B형-112</t>
  </si>
  <si>
    <t>국어 B형-111</t>
  </si>
  <si>
    <t>국어 B형-110</t>
  </si>
  <si>
    <t>국어 B형-109</t>
  </si>
  <si>
    <t>국어 B형-108</t>
  </si>
  <si>
    <t>국어 B형-107</t>
  </si>
  <si>
    <t>국어 B형-106</t>
  </si>
  <si>
    <t>국어 B형-105</t>
  </si>
  <si>
    <t>국어 B형-104</t>
  </si>
  <si>
    <t>국어 B형-103</t>
  </si>
  <si>
    <t>국어 B형-102</t>
  </si>
  <si>
    <t>국어 B형-101</t>
  </si>
  <si>
    <t>국어 B형-100</t>
  </si>
  <si>
    <t>국어 B형-99</t>
  </si>
  <si>
    <t>국어 B형-98</t>
  </si>
  <si>
    <t>국어 B형-97</t>
  </si>
  <si>
    <t>국어 B형-96</t>
  </si>
  <si>
    <t>국어 B형-95</t>
  </si>
  <si>
    <t>국어 B형-94</t>
  </si>
  <si>
    <t>국어 B형-93</t>
  </si>
  <si>
    <t>국어 B형-92</t>
  </si>
  <si>
    <t>국어 B형-91</t>
  </si>
  <si>
    <t>국어 B형-90</t>
  </si>
  <si>
    <t>국어 B형-89</t>
  </si>
  <si>
    <t>국어 B형-88</t>
  </si>
  <si>
    <t>국어 B형-87</t>
  </si>
  <si>
    <t>국어 B형-86</t>
  </si>
  <si>
    <t>국어 B형-85</t>
  </si>
  <si>
    <t>국어 B형-84</t>
  </si>
  <si>
    <t>국어 B형-83</t>
  </si>
  <si>
    <t>국어 B형-82</t>
  </si>
  <si>
    <t>국어 B형-81</t>
  </si>
  <si>
    <t>국어 B형-80</t>
  </si>
  <si>
    <t>국어 B형-79</t>
  </si>
  <si>
    <t>국어 B형-78</t>
  </si>
  <si>
    <t>국어 B형-77</t>
  </si>
  <si>
    <t>국어 B형-76</t>
  </si>
  <si>
    <t>국어 B형-75</t>
  </si>
  <si>
    <t>국어 B형-74</t>
  </si>
  <si>
    <t>국어 B형-73</t>
  </si>
  <si>
    <t>국어 B형-72</t>
  </si>
  <si>
    <t>국어 B형-71</t>
  </si>
  <si>
    <t>국어 B형-70</t>
  </si>
  <si>
    <t>국어 B형-69</t>
  </si>
  <si>
    <t>국어 B형-68</t>
  </si>
  <si>
    <t>국어 B형-67</t>
  </si>
  <si>
    <t>국어 B형-66</t>
  </si>
  <si>
    <t>국어 B형-65</t>
  </si>
  <si>
    <t>국어 B형-64</t>
  </si>
  <si>
    <t>국어 B형-63</t>
  </si>
  <si>
    <t>국어 B형-62</t>
  </si>
  <si>
    <t>국어 B형-61</t>
  </si>
  <si>
    <t>국어 B형-60</t>
  </si>
  <si>
    <t>국어 B형-59</t>
  </si>
  <si>
    <t>국어 B형-58</t>
  </si>
  <si>
    <t>국어 B형-57</t>
  </si>
  <si>
    <t>국어 B형-56</t>
  </si>
  <si>
    <t>국어 B형-55</t>
  </si>
  <si>
    <t>국어 B형-54</t>
  </si>
  <si>
    <t>국어 B형-53</t>
  </si>
  <si>
    <t>국어 B형-52</t>
  </si>
  <si>
    <t>국어 B형-51</t>
  </si>
  <si>
    <t>국어 B형-50</t>
  </si>
  <si>
    <t>국어 B형-49</t>
  </si>
  <si>
    <t>국어 B형-48</t>
  </si>
  <si>
    <t>국어 B형-47</t>
  </si>
  <si>
    <t>국어 B형-46</t>
  </si>
  <si>
    <t>국어 B형-45</t>
  </si>
  <si>
    <t>국어 B형-44</t>
  </si>
  <si>
    <t>국어 B형-43</t>
  </si>
  <si>
    <t>국어 B형-42</t>
  </si>
  <si>
    <t>국어 B형-41</t>
  </si>
  <si>
    <t>국어 B형-40</t>
  </si>
  <si>
    <t>국어 B형-39</t>
  </si>
  <si>
    <t>국어 B형-38</t>
  </si>
  <si>
    <t>국어 B형-36</t>
  </si>
  <si>
    <t>영어-136</t>
  </si>
  <si>
    <t>영어-134</t>
  </si>
  <si>
    <t>영어-133</t>
  </si>
  <si>
    <t>영어-132</t>
  </si>
  <si>
    <t>영어-131</t>
  </si>
  <si>
    <t>영어-130</t>
  </si>
  <si>
    <t>영어-129</t>
  </si>
  <si>
    <t>영어-128</t>
  </si>
  <si>
    <t>영어-127</t>
  </si>
  <si>
    <t>영어-126</t>
  </si>
  <si>
    <t>영어-125</t>
  </si>
  <si>
    <t>영어-124</t>
  </si>
  <si>
    <t>영어-123</t>
  </si>
  <si>
    <t>영어-122</t>
  </si>
  <si>
    <t>영어-121</t>
  </si>
  <si>
    <t>영어-120</t>
  </si>
  <si>
    <t>영어-119</t>
  </si>
  <si>
    <t>영어-118</t>
  </si>
  <si>
    <t>영어-117</t>
  </si>
  <si>
    <t>영어-116</t>
  </si>
  <si>
    <t>영어-115</t>
  </si>
  <si>
    <t>영어-114</t>
  </si>
  <si>
    <t>영어-113</t>
  </si>
  <si>
    <t>영어-112</t>
  </si>
  <si>
    <t>영어-111</t>
  </si>
  <si>
    <t>영어-110</t>
  </si>
  <si>
    <t>영어-109</t>
  </si>
  <si>
    <t>영어-108</t>
  </si>
  <si>
    <t>영어-107</t>
  </si>
  <si>
    <t>영어-106</t>
  </si>
  <si>
    <t>영어-105</t>
  </si>
  <si>
    <t>영어-104</t>
  </si>
  <si>
    <t>영어-103</t>
  </si>
  <si>
    <t>영어-102</t>
  </si>
  <si>
    <t>영어-101</t>
  </si>
  <si>
    <t>영어-100</t>
  </si>
  <si>
    <t>영어-99</t>
  </si>
  <si>
    <t>영어-98</t>
  </si>
  <si>
    <t>영어-97</t>
  </si>
  <si>
    <t>영어-96</t>
  </si>
  <si>
    <t>영어-95</t>
  </si>
  <si>
    <t>영어-94</t>
  </si>
  <si>
    <t>영어-93</t>
  </si>
  <si>
    <t>영어-92</t>
  </si>
  <si>
    <t>영어-91</t>
  </si>
  <si>
    <t>영어-90</t>
  </si>
  <si>
    <t>영어-89</t>
  </si>
  <si>
    <t>영어-88</t>
  </si>
  <si>
    <t>영어-87</t>
  </si>
  <si>
    <t>영어-86</t>
  </si>
  <si>
    <t>영어-85</t>
  </si>
  <si>
    <t>영어-84</t>
  </si>
  <si>
    <t>영어-83</t>
  </si>
  <si>
    <t>영어-82</t>
  </si>
  <si>
    <t>영어-81</t>
  </si>
  <si>
    <t>영어-80</t>
  </si>
  <si>
    <t>영어-79</t>
  </si>
  <si>
    <t>영어-78</t>
  </si>
  <si>
    <t>영어-77</t>
  </si>
  <si>
    <t>영어-76</t>
  </si>
  <si>
    <t>영어-75</t>
  </si>
  <si>
    <t>영어-74</t>
  </si>
  <si>
    <t>영어-73</t>
  </si>
  <si>
    <t>영어-72</t>
  </si>
  <si>
    <t>영어-71</t>
  </si>
  <si>
    <t>영어-70</t>
  </si>
  <si>
    <t>영어-69</t>
  </si>
  <si>
    <t>영어-68</t>
  </si>
  <si>
    <t>영어-67</t>
  </si>
  <si>
    <t>영어-66</t>
  </si>
  <si>
    <t>영어-65</t>
  </si>
  <si>
    <t>영어-64</t>
  </si>
  <si>
    <t>영어-63</t>
  </si>
  <si>
    <t>영어-62</t>
  </si>
  <si>
    <t>영어-61</t>
  </si>
  <si>
    <t>영어-60</t>
  </si>
  <si>
    <t>영어-59</t>
  </si>
  <si>
    <t>영어-58</t>
  </si>
  <si>
    <t>영어-57</t>
  </si>
  <si>
    <t>영어-56</t>
  </si>
  <si>
    <t>영어-55</t>
  </si>
  <si>
    <t>영어-54</t>
  </si>
  <si>
    <t>영어-53</t>
  </si>
  <si>
    <t>영어-52</t>
  </si>
  <si>
    <t>영어-51</t>
  </si>
  <si>
    <t>영어-50</t>
  </si>
  <si>
    <t>영어-49</t>
  </si>
  <si>
    <t>영어-48</t>
  </si>
  <si>
    <t>영어-47</t>
  </si>
  <si>
    <t>영어-46</t>
  </si>
  <si>
    <t>영어-45</t>
  </si>
  <si>
    <t>영어-44</t>
  </si>
  <si>
    <t>영어-43</t>
  </si>
  <si>
    <t>영어-42</t>
  </si>
  <si>
    <t>영어-41</t>
  </si>
  <si>
    <t>영어-40</t>
  </si>
  <si>
    <t>영어-38</t>
  </si>
  <si>
    <t>국어A-134</t>
  </si>
  <si>
    <t>국어A-132</t>
  </si>
  <si>
    <t>국어A-131</t>
  </si>
  <si>
    <t>국어A-130</t>
  </si>
  <si>
    <t>국어A-129</t>
  </si>
  <si>
    <t>국어A-128</t>
  </si>
  <si>
    <t>국어A-127</t>
  </si>
  <si>
    <t>국어A-126</t>
  </si>
  <si>
    <t>국어A-125</t>
  </si>
  <si>
    <t>국어A-124</t>
  </si>
  <si>
    <t>국어A-123</t>
  </si>
  <si>
    <t>국어A-122</t>
  </si>
  <si>
    <t>국어A-121</t>
  </si>
  <si>
    <t>국어A-120</t>
  </si>
  <si>
    <t>국어A-119</t>
  </si>
  <si>
    <t>국어A-118</t>
  </si>
  <si>
    <t>국어A-117</t>
  </si>
  <si>
    <t>국어A-116</t>
  </si>
  <si>
    <t>국어A-115</t>
  </si>
  <si>
    <t>국어A-114</t>
  </si>
  <si>
    <t>국어A-113</t>
  </si>
  <si>
    <t>국어A-112</t>
  </si>
  <si>
    <t>국어A-111</t>
  </si>
  <si>
    <t>국어A-110</t>
  </si>
  <si>
    <t>국어A-109</t>
  </si>
  <si>
    <t>국어A-108</t>
  </si>
  <si>
    <t>국어A-107</t>
  </si>
  <si>
    <t>국어A-106</t>
  </si>
  <si>
    <t>국어A-105</t>
  </si>
  <si>
    <t>국어A-104</t>
  </si>
  <si>
    <t>국어A-103</t>
  </si>
  <si>
    <t>국어A-102</t>
  </si>
  <si>
    <t>국어A-101</t>
  </si>
  <si>
    <t>국어A-100</t>
  </si>
  <si>
    <t>국어A-99</t>
  </si>
  <si>
    <t>국어A-98</t>
  </si>
  <si>
    <t>국어A-97</t>
  </si>
  <si>
    <t>국어A-96</t>
  </si>
  <si>
    <t>국어A-95</t>
  </si>
  <si>
    <t>국어A-94</t>
  </si>
  <si>
    <t>국어A-93</t>
  </si>
  <si>
    <t>국어A-92</t>
  </si>
  <si>
    <t>국어A-91</t>
  </si>
  <si>
    <t>국어A-90</t>
  </si>
  <si>
    <t>국어A-89</t>
  </si>
  <si>
    <t>국어A-88</t>
  </si>
  <si>
    <t>국어A-87</t>
  </si>
  <si>
    <t>국어A-86</t>
  </si>
  <si>
    <t>국어A-85</t>
  </si>
  <si>
    <t>국어A-84</t>
  </si>
  <si>
    <t>국어A-83</t>
  </si>
  <si>
    <t>국어A-82</t>
  </si>
  <si>
    <t>국어A-81</t>
  </si>
  <si>
    <t>국어A-80</t>
  </si>
  <si>
    <t>국어A-79</t>
  </si>
  <si>
    <t>국어A-78</t>
  </si>
  <si>
    <t>국어A-77</t>
  </si>
  <si>
    <t>국어A-76</t>
  </si>
  <si>
    <t>국어A-75</t>
  </si>
  <si>
    <t>국어A-74</t>
  </si>
  <si>
    <t>국어A-73</t>
  </si>
  <si>
    <t>국어A-72</t>
  </si>
  <si>
    <t>국어A-71</t>
  </si>
  <si>
    <t>국어A-70</t>
  </si>
  <si>
    <t>국어A-69</t>
  </si>
  <si>
    <t>국어A-68</t>
  </si>
  <si>
    <t>국어A-67</t>
  </si>
  <si>
    <t>국어A-66</t>
  </si>
  <si>
    <t>국어A-65</t>
  </si>
  <si>
    <t>국어A-64</t>
  </si>
  <si>
    <t>국어A-63</t>
  </si>
  <si>
    <t>국어A-62</t>
  </si>
  <si>
    <t>국어A-61</t>
  </si>
  <si>
    <t>국어A-60</t>
  </si>
  <si>
    <t>국어A-59</t>
  </si>
  <si>
    <t>국어A-58</t>
  </si>
  <si>
    <t>국어A-57</t>
  </si>
  <si>
    <t>국어A-56</t>
  </si>
  <si>
    <t>국어A-55</t>
  </si>
  <si>
    <t>국어A-54</t>
  </si>
  <si>
    <t>국어A-53</t>
  </si>
  <si>
    <t>국어A-52</t>
  </si>
  <si>
    <t>국어A-51</t>
  </si>
  <si>
    <t>국어A-50</t>
  </si>
  <si>
    <t>국어A-49</t>
  </si>
  <si>
    <t>국어A-48</t>
  </si>
  <si>
    <t>국어A-47</t>
  </si>
  <si>
    <t>국어A-46</t>
  </si>
  <si>
    <t>국어A-45</t>
  </si>
  <si>
    <t>국어A-44</t>
  </si>
  <si>
    <t>국어A-43</t>
  </si>
  <si>
    <t>국어A-42</t>
  </si>
  <si>
    <t>국어A-41</t>
  </si>
  <si>
    <t>국어A-39</t>
  </si>
  <si>
    <t>수학A-139</t>
  </si>
  <si>
    <t>수학A-138</t>
  </si>
  <si>
    <t>수학A-137</t>
  </si>
  <si>
    <t>수학A-136</t>
  </si>
  <si>
    <t>수학A-135</t>
  </si>
  <si>
    <t>수학A-134</t>
  </si>
  <si>
    <t>수학A-133</t>
  </si>
  <si>
    <t>수학A-132</t>
  </si>
  <si>
    <t>수학A-131</t>
  </si>
  <si>
    <t>수학A-130</t>
  </si>
  <si>
    <t>수학A-129</t>
  </si>
  <si>
    <t>수학A-128</t>
  </si>
  <si>
    <t>수학A-127</t>
  </si>
  <si>
    <t>수학A-126</t>
  </si>
  <si>
    <t>수학A-125</t>
  </si>
  <si>
    <t>수학A-124</t>
  </si>
  <si>
    <t>수학A-123</t>
  </si>
  <si>
    <t>수학A-122</t>
  </si>
  <si>
    <t>수학A-121</t>
  </si>
  <si>
    <t>수학A-120</t>
  </si>
  <si>
    <t>수학A-119</t>
  </si>
  <si>
    <t>수학A-118</t>
  </si>
  <si>
    <t>수학A-117</t>
  </si>
  <si>
    <t>수학A-116</t>
  </si>
  <si>
    <t>수학A-115</t>
  </si>
  <si>
    <t>수학A-114</t>
  </si>
  <si>
    <t>수학A-113</t>
  </si>
  <si>
    <t>수학A-112</t>
  </si>
  <si>
    <t>수학A-111</t>
  </si>
  <si>
    <t>수학A-110</t>
  </si>
  <si>
    <t>수학A-109</t>
  </si>
  <si>
    <t>수학A-108</t>
  </si>
  <si>
    <t>수학A-107</t>
  </si>
  <si>
    <t>수학A-106</t>
  </si>
  <si>
    <t>수학A-105</t>
  </si>
  <si>
    <t>수학A-104</t>
  </si>
  <si>
    <t>수학A-103</t>
  </si>
  <si>
    <t>수학A-102</t>
  </si>
  <si>
    <t>수학A-101</t>
  </si>
  <si>
    <t>수학A-100</t>
  </si>
  <si>
    <t>수학A-99</t>
  </si>
  <si>
    <t>수학A-98</t>
  </si>
  <si>
    <t>수학A-97</t>
  </si>
  <si>
    <t>수학A-96</t>
  </si>
  <si>
    <t>수학A-95</t>
  </si>
  <si>
    <t>수학A-94</t>
  </si>
  <si>
    <t>수학A-93</t>
  </si>
  <si>
    <t>수학A-92</t>
  </si>
  <si>
    <t>수학A-91</t>
  </si>
  <si>
    <t>수학A-90</t>
  </si>
  <si>
    <t>수학A-89</t>
  </si>
  <si>
    <t>수학A-88</t>
  </si>
  <si>
    <t>수학A-87</t>
  </si>
  <si>
    <t>수학A-86</t>
  </si>
  <si>
    <t>수학A-85</t>
  </si>
  <si>
    <t>수학A-84</t>
  </si>
  <si>
    <t>수학A-83</t>
  </si>
  <si>
    <t>수학A-82</t>
  </si>
  <si>
    <t>수학A-81</t>
  </si>
  <si>
    <t>수학A-80</t>
  </si>
  <si>
    <t>수학A-79</t>
  </si>
  <si>
    <t>수학A-78</t>
  </si>
  <si>
    <t>수학A-77</t>
  </si>
  <si>
    <t>수학A-76</t>
  </si>
  <si>
    <t>수학A-75</t>
  </si>
  <si>
    <t>수학A-74</t>
  </si>
  <si>
    <t>수학A-73</t>
  </si>
  <si>
    <t>수학A-72</t>
  </si>
  <si>
    <t>수학A-71</t>
  </si>
  <si>
    <t>수학A-70</t>
  </si>
  <si>
    <t>수학A-69</t>
  </si>
  <si>
    <t>수학A-68</t>
  </si>
  <si>
    <t>수학A-67</t>
  </si>
  <si>
    <t>수학A-66</t>
  </si>
  <si>
    <t>수학A-65</t>
  </si>
  <si>
    <t>수학A-63</t>
  </si>
  <si>
    <t>수학B-127</t>
  </si>
  <si>
    <t>수학B-125</t>
  </si>
  <si>
    <t>수학B-124</t>
  </si>
  <si>
    <t>수학B-123</t>
  </si>
  <si>
    <t>수학B-122</t>
  </si>
  <si>
    <t>수학B-121</t>
  </si>
  <si>
    <t>수학B-120</t>
  </si>
  <si>
    <t>수학B-119</t>
  </si>
  <si>
    <t>수학B-118</t>
  </si>
  <si>
    <t>수학B-117</t>
  </si>
  <si>
    <t>수학B-116</t>
  </si>
  <si>
    <t>수학B-115</t>
  </si>
  <si>
    <t>수학B-114</t>
  </si>
  <si>
    <t>수학B-113</t>
  </si>
  <si>
    <t>수학B-112</t>
  </si>
  <si>
    <t>수학B-111</t>
  </si>
  <si>
    <t>수학B-110</t>
  </si>
  <si>
    <t>수학B-109</t>
  </si>
  <si>
    <t>수학B-108</t>
  </si>
  <si>
    <t>수학B-107</t>
  </si>
  <si>
    <t>수학B-106</t>
  </si>
  <si>
    <t>수학B-105</t>
  </si>
  <si>
    <t>수학B-104</t>
  </si>
  <si>
    <t>수학B-103</t>
  </si>
  <si>
    <t>수학B-102</t>
  </si>
  <si>
    <t>수학B-101</t>
  </si>
  <si>
    <t>수학B-100</t>
  </si>
  <si>
    <t>수학B-99</t>
  </si>
  <si>
    <t>수학B-98</t>
  </si>
  <si>
    <t>수학B-97</t>
  </si>
  <si>
    <t>수학B-96</t>
  </si>
  <si>
    <t>수학B-95</t>
  </si>
  <si>
    <t>수학B-94</t>
  </si>
  <si>
    <t>수학B-93</t>
  </si>
  <si>
    <t>수학B-92</t>
  </si>
  <si>
    <t>수학B-91</t>
  </si>
  <si>
    <t>수학B-90</t>
  </si>
  <si>
    <t>수학B-89</t>
  </si>
  <si>
    <t>수학B-88</t>
  </si>
  <si>
    <t>수학B-87</t>
  </si>
  <si>
    <t>수학B-86</t>
  </si>
  <si>
    <t>수학B-85</t>
  </si>
  <si>
    <t>수학B-84</t>
  </si>
  <si>
    <t>수학B-83</t>
  </si>
  <si>
    <t>수학B-82</t>
  </si>
  <si>
    <t>수학B-81</t>
  </si>
  <si>
    <t>수학B-80</t>
  </si>
  <si>
    <t>수학B-79</t>
  </si>
  <si>
    <t>수학B-78</t>
  </si>
  <si>
    <t>수학B-77</t>
  </si>
  <si>
    <t>수학B-76</t>
  </si>
  <si>
    <t>수학B-75</t>
  </si>
  <si>
    <t>수학B-74</t>
  </si>
  <si>
    <t>수학B-73</t>
  </si>
  <si>
    <t>수학B-72</t>
  </si>
  <si>
    <t>수학B-71</t>
  </si>
  <si>
    <t>수학B-70</t>
  </si>
  <si>
    <t>수학B-69</t>
  </si>
  <si>
    <t>수학B-68</t>
  </si>
  <si>
    <t>수학B-67</t>
  </si>
  <si>
    <t>수학B-66</t>
  </si>
  <si>
    <t>수학B-65</t>
  </si>
  <si>
    <t>수학B-64</t>
  </si>
  <si>
    <t>수학B-63</t>
  </si>
  <si>
    <t>수학B-62</t>
  </si>
  <si>
    <t>수학B-61</t>
  </si>
  <si>
    <t>수학B-60</t>
  </si>
  <si>
    <t>수학B-59</t>
  </si>
  <si>
    <t>수학B-58</t>
  </si>
  <si>
    <t>수학B-57</t>
  </si>
  <si>
    <t>수학B-56</t>
  </si>
  <si>
    <t>수학B-55</t>
  </si>
  <si>
    <t>수학B-54</t>
  </si>
  <si>
    <t>수학B-53</t>
  </si>
  <si>
    <t>수학B-51</t>
  </si>
  <si>
    <t>물1-72</t>
  </si>
  <si>
    <t>물1-70</t>
  </si>
  <si>
    <t>물1-69</t>
  </si>
  <si>
    <t>물1-68</t>
  </si>
  <si>
    <t>물1-67</t>
  </si>
  <si>
    <t>물1-66</t>
  </si>
  <si>
    <t>물1-65</t>
  </si>
  <si>
    <t>물1-64</t>
  </si>
  <si>
    <t>물1-63</t>
  </si>
  <si>
    <t>물1-62</t>
  </si>
  <si>
    <t>물1-61</t>
  </si>
  <si>
    <t>물1-60</t>
  </si>
  <si>
    <t>물1-59</t>
  </si>
  <si>
    <t>물1-58</t>
  </si>
  <si>
    <t>물1-57</t>
  </si>
  <si>
    <t>물1-56</t>
  </si>
  <si>
    <t>물1-55</t>
  </si>
  <si>
    <t>물1-54</t>
  </si>
  <si>
    <t>물1-53</t>
  </si>
  <si>
    <t>물1-52</t>
  </si>
  <si>
    <t>물1-51</t>
  </si>
  <si>
    <t>물1-50</t>
  </si>
  <si>
    <t>물1-49</t>
  </si>
  <si>
    <t>물1-48</t>
  </si>
  <si>
    <t>물1-47</t>
  </si>
  <si>
    <t>물1-46</t>
  </si>
  <si>
    <t>물1-45</t>
  </si>
  <si>
    <t>물1-44</t>
  </si>
  <si>
    <t>물1-43</t>
  </si>
  <si>
    <t>물1-42</t>
  </si>
  <si>
    <t>물1-41</t>
  </si>
  <si>
    <t>물1-40</t>
  </si>
  <si>
    <t>물1-39</t>
  </si>
  <si>
    <t>물1-38</t>
  </si>
  <si>
    <t>물1-37</t>
  </si>
  <si>
    <t>물1-36</t>
  </si>
  <si>
    <t>물1-35</t>
  </si>
  <si>
    <t>물1-34</t>
  </si>
  <si>
    <t>물1-33</t>
  </si>
  <si>
    <t>물1-32</t>
  </si>
  <si>
    <t>물1-31</t>
  </si>
  <si>
    <t>물1-30</t>
  </si>
  <si>
    <t>물1-29</t>
  </si>
  <si>
    <t>물1-28</t>
  </si>
  <si>
    <t>물1-27</t>
  </si>
  <si>
    <t>물1-26</t>
  </si>
  <si>
    <t>물1-25</t>
  </si>
  <si>
    <t>물1-23</t>
  </si>
  <si>
    <t>화1-67</t>
  </si>
  <si>
    <t>화1-65</t>
  </si>
  <si>
    <t>화1-64</t>
  </si>
  <si>
    <t>화1-63</t>
  </si>
  <si>
    <t>화1-62</t>
  </si>
  <si>
    <t>화1-61</t>
  </si>
  <si>
    <t>화1-60</t>
  </si>
  <si>
    <t>화1-59</t>
  </si>
  <si>
    <t>화1-58</t>
  </si>
  <si>
    <t>화1-57</t>
  </si>
  <si>
    <t>화1-56</t>
  </si>
  <si>
    <t>화1-55</t>
  </si>
  <si>
    <t>화1-54</t>
  </si>
  <si>
    <t>화1-53</t>
  </si>
  <si>
    <t>화1-52</t>
  </si>
  <si>
    <t>화1-51</t>
  </si>
  <si>
    <t>화1-50</t>
  </si>
  <si>
    <t>화1-49</t>
  </si>
  <si>
    <t>화1-48</t>
  </si>
  <si>
    <t>화1-47</t>
  </si>
  <si>
    <t>화1-46</t>
  </si>
  <si>
    <t>화1-45</t>
  </si>
  <si>
    <t>화1-44</t>
  </si>
  <si>
    <t>화1-43</t>
  </si>
  <si>
    <t>화1-42</t>
  </si>
  <si>
    <t>화1-41</t>
  </si>
  <si>
    <t>화1-40</t>
  </si>
  <si>
    <t>화1-39</t>
  </si>
  <si>
    <t>화1-38</t>
  </si>
  <si>
    <t>화1-37</t>
  </si>
  <si>
    <t>화1-36</t>
  </si>
  <si>
    <t>화1-35</t>
  </si>
  <si>
    <t>화1-34</t>
  </si>
  <si>
    <t>화1-33</t>
  </si>
  <si>
    <t>화1-32</t>
  </si>
  <si>
    <t>화1-31</t>
  </si>
  <si>
    <t>화1-30</t>
  </si>
  <si>
    <t>화1-29</t>
  </si>
  <si>
    <t>화1-28</t>
  </si>
  <si>
    <t>화1-27</t>
  </si>
  <si>
    <t>화1-26</t>
  </si>
  <si>
    <t>생1-76</t>
  </si>
  <si>
    <t>생1-74</t>
  </si>
  <si>
    <t>생1-73</t>
  </si>
  <si>
    <t>생1-72</t>
  </si>
  <si>
    <t>생1-71</t>
  </si>
  <si>
    <t>생1-70</t>
  </si>
  <si>
    <t>생1-69</t>
  </si>
  <si>
    <t>생1-68</t>
  </si>
  <si>
    <t>생1-67</t>
  </si>
  <si>
    <t>생1-66</t>
  </si>
  <si>
    <t>생1-65</t>
  </si>
  <si>
    <t>생1-64</t>
  </si>
  <si>
    <t>생1-63</t>
  </si>
  <si>
    <t>생1-62</t>
  </si>
  <si>
    <t>생1-61</t>
  </si>
  <si>
    <t>생1-60</t>
  </si>
  <si>
    <t>생1-59</t>
  </si>
  <si>
    <t>생1-58</t>
  </si>
  <si>
    <t>생1-57</t>
  </si>
  <si>
    <t>생1-56</t>
  </si>
  <si>
    <t>생1-55</t>
  </si>
  <si>
    <t>생1-54</t>
  </si>
  <si>
    <t>생1-53</t>
  </si>
  <si>
    <t>생1-52</t>
  </si>
  <si>
    <t>생1-51</t>
  </si>
  <si>
    <t>생1-50</t>
  </si>
  <si>
    <t>생1-49</t>
  </si>
  <si>
    <t>생1-48</t>
  </si>
  <si>
    <t>생1-47</t>
  </si>
  <si>
    <t>생1-46</t>
  </si>
  <si>
    <t>생1-45</t>
  </si>
  <si>
    <t>생1-44</t>
  </si>
  <si>
    <t>생1-43</t>
  </si>
  <si>
    <t>생1-42</t>
  </si>
  <si>
    <t>생1-41</t>
  </si>
  <si>
    <t>생1-40</t>
  </si>
  <si>
    <t>생1-39</t>
  </si>
  <si>
    <t>생1-38</t>
  </si>
  <si>
    <t>생1-37</t>
  </si>
  <si>
    <t>생1-36</t>
  </si>
  <si>
    <t>생1-35</t>
  </si>
  <si>
    <t>생1-34</t>
  </si>
  <si>
    <t>생1-33</t>
  </si>
  <si>
    <t>생1-32</t>
  </si>
  <si>
    <t>생1-31</t>
  </si>
  <si>
    <t>생1-30</t>
  </si>
  <si>
    <t>생1-29</t>
  </si>
  <si>
    <t>생1-27</t>
  </si>
  <si>
    <t>지1-72</t>
  </si>
  <si>
    <t>지1-70</t>
  </si>
  <si>
    <t>지1-69</t>
  </si>
  <si>
    <t>지1-68</t>
  </si>
  <si>
    <t>지1-67</t>
  </si>
  <si>
    <t>지1-66</t>
  </si>
  <si>
    <t>지1-65</t>
  </si>
  <si>
    <t>지1-64</t>
  </si>
  <si>
    <t>지1-63</t>
  </si>
  <si>
    <t>지1-62</t>
  </si>
  <si>
    <t>지1-61</t>
  </si>
  <si>
    <t>지1-60</t>
  </si>
  <si>
    <t>지1-59</t>
  </si>
  <si>
    <t>지1-58</t>
  </si>
  <si>
    <t>지1-57</t>
  </si>
  <si>
    <t>지1-56</t>
  </si>
  <si>
    <t>지1-55</t>
  </si>
  <si>
    <t>지1-54</t>
  </si>
  <si>
    <t>지1-53</t>
  </si>
  <si>
    <t>지1-52</t>
  </si>
  <si>
    <t>지1-51</t>
  </si>
  <si>
    <t>지1-50</t>
  </si>
  <si>
    <t>지1-49</t>
  </si>
  <si>
    <t>지1-48</t>
  </si>
  <si>
    <t>지1-47</t>
  </si>
  <si>
    <t>지1-46</t>
  </si>
  <si>
    <t>지1-45</t>
  </si>
  <si>
    <t>지1-44</t>
  </si>
  <si>
    <t>지1-43</t>
  </si>
  <si>
    <t>지1-42</t>
  </si>
  <si>
    <t>지1-41</t>
  </si>
  <si>
    <t>지1-40</t>
  </si>
  <si>
    <t>지1-39</t>
  </si>
  <si>
    <t>지1-38</t>
  </si>
  <si>
    <t>지1-37</t>
  </si>
  <si>
    <t>지1-36</t>
  </si>
  <si>
    <t>지1-35</t>
  </si>
  <si>
    <t>지1-34</t>
  </si>
  <si>
    <t>지1-33</t>
  </si>
  <si>
    <t>지1-32</t>
  </si>
  <si>
    <t>지1-31</t>
  </si>
  <si>
    <t>지1-30</t>
  </si>
  <si>
    <t>지1-29</t>
  </si>
  <si>
    <t>지1-27</t>
  </si>
  <si>
    <t>물2-63</t>
  </si>
  <si>
    <t>물2-62</t>
  </si>
  <si>
    <t>물2-61</t>
  </si>
  <si>
    <t>물2-60</t>
  </si>
  <si>
    <t>물2-59</t>
  </si>
  <si>
    <t>물2-58</t>
  </si>
  <si>
    <t>물2-57</t>
  </si>
  <si>
    <t>물2-56</t>
  </si>
  <si>
    <t>물2-55</t>
  </si>
  <si>
    <t>물2-54</t>
  </si>
  <si>
    <t>물2-53</t>
  </si>
  <si>
    <t>물2-52</t>
  </si>
  <si>
    <t>물2-51</t>
  </si>
  <si>
    <t>물2-50</t>
  </si>
  <si>
    <t>물2-49</t>
  </si>
  <si>
    <t>물2-48</t>
  </si>
  <si>
    <t>물2-47</t>
  </si>
  <si>
    <t>물2-46</t>
  </si>
  <si>
    <t>물2-45</t>
  </si>
  <si>
    <t>물2-44</t>
  </si>
  <si>
    <t>물2-43</t>
  </si>
  <si>
    <t>물2-42</t>
  </si>
  <si>
    <t>물2-41</t>
  </si>
  <si>
    <t>물2-40</t>
  </si>
  <si>
    <t>물2-39</t>
  </si>
  <si>
    <t>물2-38</t>
  </si>
  <si>
    <t>물2-37</t>
  </si>
  <si>
    <t>물2-36</t>
  </si>
  <si>
    <t>물2-35</t>
  </si>
  <si>
    <t>물2-34</t>
  </si>
  <si>
    <t>물2-33</t>
  </si>
  <si>
    <t>물2-32</t>
  </si>
  <si>
    <t>화2-68</t>
  </si>
  <si>
    <t>화2-66</t>
  </si>
  <si>
    <t>화2-65</t>
  </si>
  <si>
    <t>화2-64</t>
  </si>
  <si>
    <t>화2-63</t>
  </si>
  <si>
    <t>화2-62</t>
  </si>
  <si>
    <t>화2-61</t>
  </si>
  <si>
    <t>화2-60</t>
  </si>
  <si>
    <t>화2-59</t>
  </si>
  <si>
    <t>화2-58</t>
  </si>
  <si>
    <t>화2-57</t>
  </si>
  <si>
    <t>화2-56</t>
  </si>
  <si>
    <t>화2-55</t>
  </si>
  <si>
    <t>화2-54</t>
  </si>
  <si>
    <t>화2-53</t>
  </si>
  <si>
    <t>화2-52</t>
  </si>
  <si>
    <t>화2-51</t>
  </si>
  <si>
    <t>화2-50</t>
  </si>
  <si>
    <t>화2-49</t>
  </si>
  <si>
    <t>화2-48</t>
  </si>
  <si>
    <t>화2-47</t>
  </si>
  <si>
    <t>화2-46</t>
  </si>
  <si>
    <t>화2-45</t>
  </si>
  <si>
    <t>화2-44</t>
  </si>
  <si>
    <t>화2-43</t>
  </si>
  <si>
    <t>화2-42</t>
  </si>
  <si>
    <t>화2-41</t>
  </si>
  <si>
    <t>화2-40</t>
  </si>
  <si>
    <t>화2-39</t>
  </si>
  <si>
    <t>화2-38</t>
  </si>
  <si>
    <t>화2-37</t>
  </si>
  <si>
    <t>화2-36</t>
  </si>
  <si>
    <t>화2-35</t>
  </si>
  <si>
    <t>화2-34</t>
  </si>
  <si>
    <t>화2-33</t>
  </si>
  <si>
    <t>화2-32</t>
  </si>
  <si>
    <t>화2-31</t>
  </si>
  <si>
    <t>화2-30</t>
  </si>
  <si>
    <t>화2-29</t>
  </si>
  <si>
    <t>화2-28</t>
  </si>
  <si>
    <t>화2-26</t>
  </si>
  <si>
    <t>생2-65</t>
  </si>
  <si>
    <t>생2-64</t>
  </si>
  <si>
    <t>생2-63</t>
  </si>
  <si>
    <t>생2-62</t>
  </si>
  <si>
    <t>생2-61</t>
  </si>
  <si>
    <t>생2-60</t>
  </si>
  <si>
    <t>생2-59</t>
  </si>
  <si>
    <t>생2-58</t>
  </si>
  <si>
    <t>생2-57</t>
  </si>
  <si>
    <t>생2-56</t>
  </si>
  <si>
    <t>생2-55</t>
  </si>
  <si>
    <t>생2-54</t>
  </si>
  <si>
    <t>생2-53</t>
  </si>
  <si>
    <t>생2-52</t>
  </si>
  <si>
    <t>생2-51</t>
  </si>
  <si>
    <t>생2-50</t>
  </si>
  <si>
    <t>생2-49</t>
  </si>
  <si>
    <t>생2-48</t>
  </si>
  <si>
    <t>생2-47</t>
  </si>
  <si>
    <t>생2-46</t>
  </si>
  <si>
    <t>생2-45</t>
  </si>
  <si>
    <t>생2-44</t>
  </si>
  <si>
    <t>생2-43</t>
  </si>
  <si>
    <t>생2-42</t>
  </si>
  <si>
    <t>생2-41</t>
  </si>
  <si>
    <t>생2-40</t>
  </si>
  <si>
    <t>생2-39</t>
  </si>
  <si>
    <t>생2-38</t>
  </si>
  <si>
    <t>생2-37</t>
  </si>
  <si>
    <t>생2-36</t>
  </si>
  <si>
    <t>생2-35</t>
  </si>
  <si>
    <t>생2-34</t>
  </si>
  <si>
    <t>생2-33</t>
  </si>
  <si>
    <t>생2-32</t>
  </si>
  <si>
    <t>생2-31</t>
  </si>
  <si>
    <t>생2-30</t>
  </si>
  <si>
    <t>생2-28</t>
  </si>
  <si>
    <t>지2-64</t>
  </si>
  <si>
    <t>지2-63</t>
  </si>
  <si>
    <t>지2-62</t>
  </si>
  <si>
    <t>지2-61</t>
  </si>
  <si>
    <t>지2-60</t>
  </si>
  <si>
    <t>지2-59</t>
  </si>
  <si>
    <t>지2-58</t>
  </si>
  <si>
    <t>지2-57</t>
  </si>
  <si>
    <t>지2-56</t>
  </si>
  <si>
    <t>지2-55</t>
  </si>
  <si>
    <t>지2-54</t>
  </si>
  <si>
    <t>지2-53</t>
  </si>
  <si>
    <t>지2-52</t>
  </si>
  <si>
    <t>지2-51</t>
  </si>
  <si>
    <t>지2-50</t>
  </si>
  <si>
    <t>지2-49</t>
  </si>
  <si>
    <t>지2-48</t>
  </si>
  <si>
    <t>지2-47</t>
  </si>
  <si>
    <t>지2-46</t>
  </si>
  <si>
    <t>지2-45</t>
  </si>
  <si>
    <t>지2-44</t>
  </si>
  <si>
    <t>지2-43</t>
  </si>
  <si>
    <t>지2-42</t>
  </si>
  <si>
    <t>지2-41</t>
  </si>
  <si>
    <t>지2-40</t>
  </si>
  <si>
    <t>지2-39</t>
  </si>
  <si>
    <t>지2-38</t>
  </si>
  <si>
    <t>지2-37</t>
  </si>
  <si>
    <t>지2-36</t>
  </si>
  <si>
    <t>지2-35</t>
  </si>
  <si>
    <t>지2-34</t>
  </si>
  <si>
    <t>지2-33</t>
  </si>
  <si>
    <t>지2-32</t>
  </si>
  <si>
    <t>지2-31</t>
  </si>
  <si>
    <t>지2-30</t>
  </si>
  <si>
    <t>지2-28</t>
  </si>
  <si>
    <t>비고</t>
    <phoneticPr fontId="3" type="noConversion"/>
  </si>
  <si>
    <t>출석만점0일</t>
    <phoneticPr fontId="3" type="noConversion"/>
  </si>
  <si>
    <t>복불복</t>
    <phoneticPr fontId="3" type="noConversion"/>
  </si>
  <si>
    <t>대학명</t>
    <phoneticPr fontId="3" type="noConversion"/>
  </si>
  <si>
    <t>관동대</t>
    <phoneticPr fontId="3" type="noConversion"/>
  </si>
  <si>
    <t>고려대</t>
    <phoneticPr fontId="3" type="noConversion"/>
  </si>
  <si>
    <t>연세대</t>
    <phoneticPr fontId="3" type="noConversion"/>
  </si>
  <si>
    <t>을지대</t>
    <phoneticPr fontId="3" type="noConversion"/>
  </si>
  <si>
    <t>이화여대</t>
    <phoneticPr fontId="3" type="noConversion"/>
  </si>
  <si>
    <t>충북대</t>
    <phoneticPr fontId="3" type="noConversion"/>
  </si>
  <si>
    <t>한양대</t>
    <phoneticPr fontId="3" type="noConversion"/>
  </si>
  <si>
    <t>강릉원주</t>
    <phoneticPr fontId="3" type="noConversion"/>
  </si>
  <si>
    <t>https://drive.google.com/open?id=0B_epSh6tpWqdak14QzViS2dwSTQ</t>
  </si>
  <si>
    <t>12/16 update</t>
  </si>
  <si>
    <t>홍익</t>
    <phoneticPr fontId="3" type="noConversion"/>
  </si>
  <si>
    <t>동국</t>
    <phoneticPr fontId="3" type="noConversion"/>
  </si>
  <si>
    <t>홍익</t>
    <phoneticPr fontId="3" type="noConversion"/>
  </si>
  <si>
    <t>국수영과30단위</t>
    <phoneticPr fontId="3" type="noConversion"/>
  </si>
  <si>
    <t>국수영사과ALL</t>
    <phoneticPr fontId="3" type="noConversion"/>
  </si>
  <si>
    <t>국수영과ALL</t>
    <phoneticPr fontId="3" type="noConversion"/>
  </si>
  <si>
    <t>국수영과 12과목</t>
    <phoneticPr fontId="3" type="noConversion"/>
  </si>
  <si>
    <t>국수영사과한문 12개</t>
    <phoneticPr fontId="3" type="noConversion"/>
  </si>
  <si>
    <t>동의대</t>
    <phoneticPr fontId="3" type="noConversion"/>
  </si>
  <si>
    <t>가천의</t>
    <phoneticPr fontId="3" type="noConversion"/>
  </si>
  <si>
    <t>가천한</t>
    <phoneticPr fontId="3" type="noConversion"/>
  </si>
  <si>
    <t>2016 물량공급 계산기 ver1216</t>
  </si>
  <si>
    <t>Err</t>
  </si>
  <si>
    <t>내신등급</t>
    <phoneticPr fontId="3" type="noConversion"/>
  </si>
  <si>
    <t>청솔</t>
  </si>
  <si>
    <t>내점수</t>
    <phoneticPr fontId="3" type="noConversion"/>
  </si>
  <si>
    <t>FaitPP</t>
    <phoneticPr fontId="3" type="noConversion"/>
  </si>
  <si>
    <t>평균</t>
    <phoneticPr fontId="3" type="noConversion"/>
  </si>
  <si>
    <t>표준편차</t>
    <phoneticPr fontId="3" type="noConversion"/>
  </si>
  <si>
    <t>50%Cut</t>
    <phoneticPr fontId="3" type="noConversion"/>
  </si>
  <si>
    <t>수리과학부</t>
  </si>
  <si>
    <t>물리천문학부</t>
  </si>
  <si>
    <t>화학부</t>
  </si>
  <si>
    <t>생명과학부</t>
  </si>
  <si>
    <t>지구환경과학부</t>
  </si>
  <si>
    <t>간호대학</t>
  </si>
  <si>
    <t>건설환경공학부</t>
  </si>
  <si>
    <t>기계항공공학부</t>
  </si>
  <si>
    <t>재료공학부</t>
  </si>
  <si>
    <t>전기정보공학부</t>
  </si>
  <si>
    <t>컴퓨터공학부</t>
  </si>
  <si>
    <t>화학생물공학부</t>
  </si>
  <si>
    <t>건축학(통합)</t>
  </si>
  <si>
    <t>산업공학과</t>
  </si>
  <si>
    <t>에너지자원공학과</t>
  </si>
  <si>
    <t>원자핵공학과</t>
  </si>
  <si>
    <t>조선해양공학과</t>
  </si>
  <si>
    <t>식물생산과학부</t>
  </si>
  <si>
    <t>산림과학부</t>
  </si>
  <si>
    <t>식품동물생명공학부</t>
  </si>
  <si>
    <t>응용생물화학부</t>
  </si>
  <si>
    <t>조경지역시스템공학부</t>
  </si>
  <si>
    <t>바이오시스템소재학부</t>
  </si>
  <si>
    <t>수학교육과</t>
  </si>
  <si>
    <t>물리교육과</t>
  </si>
  <si>
    <t>화학교육과</t>
  </si>
  <si>
    <t>생물교육과</t>
  </si>
  <si>
    <t>지구과학교육과</t>
  </si>
  <si>
    <t>식품영양학과</t>
  </si>
  <si>
    <t>의류학과</t>
  </si>
  <si>
    <t>수의예과</t>
  </si>
  <si>
    <t>치의학과</t>
  </si>
  <si>
    <t>서울대</t>
    <phoneticPr fontId="3" type="noConversion"/>
  </si>
  <si>
    <t>연세대</t>
    <phoneticPr fontId="3" type="noConversion"/>
  </si>
  <si>
    <t>수학과</t>
  </si>
  <si>
    <t>물리학과</t>
  </si>
  <si>
    <t>화학과</t>
  </si>
  <si>
    <t>지구시스템과학과</t>
  </si>
  <si>
    <t>천문우주학과</t>
  </si>
  <si>
    <t>대기과학과</t>
  </si>
  <si>
    <t>화공생명공학부</t>
  </si>
  <si>
    <t>전기전자공학부</t>
  </si>
  <si>
    <t>건축공학과</t>
  </si>
  <si>
    <t>도시공학과</t>
  </si>
  <si>
    <t>사회환경시스템공학부</t>
  </si>
  <si>
    <t>기계공학부</t>
  </si>
  <si>
    <t>신소재공학부</t>
  </si>
  <si>
    <t>정보산업공학과</t>
  </si>
  <si>
    <t>컴퓨터과학과</t>
  </si>
  <si>
    <t>시스템생물학과</t>
  </si>
  <si>
    <t>생화학과</t>
  </si>
  <si>
    <t>생명공학과</t>
  </si>
  <si>
    <t>의류환경학과(자연)</t>
  </si>
  <si>
    <t>식품영양학과(자연)</t>
  </si>
  <si>
    <t>실내건축학과(자연)</t>
  </si>
  <si>
    <t>아동가족학과(자연)</t>
  </si>
  <si>
    <t>생활디자인학과(자연)</t>
  </si>
  <si>
    <t>치의예과</t>
  </si>
  <si>
    <t>간호학과(자연)</t>
  </si>
  <si>
    <t>생명공학부</t>
  </si>
  <si>
    <t>식품공학과</t>
  </si>
  <si>
    <t>환경생태공학부</t>
  </si>
  <si>
    <t>지구환경과학과</t>
  </si>
  <si>
    <t>화공생명공학과</t>
  </si>
  <si>
    <t>건축사회환경공학부</t>
  </si>
  <si>
    <t>건축학과</t>
  </si>
  <si>
    <t>산업경영공학부</t>
  </si>
  <si>
    <t>전기전자전파공학부</t>
  </si>
  <si>
    <t>의과대학</t>
  </si>
  <si>
    <t>가정교육과</t>
  </si>
  <si>
    <t>컴퓨터학과</t>
  </si>
  <si>
    <t>사이버국방학과</t>
  </si>
  <si>
    <t>바이오의공학부</t>
  </si>
  <si>
    <t>바이오시스템의과학부</t>
  </si>
  <si>
    <t>보건환경융합과학부</t>
  </si>
  <si>
    <t>(빈 열)</t>
  </si>
  <si>
    <t>수학전공</t>
  </si>
  <si>
    <t>물리학전공</t>
  </si>
  <si>
    <t>화학전공</t>
  </si>
  <si>
    <t>생명과학전공</t>
  </si>
  <si>
    <t>전자공학계</t>
  </si>
  <si>
    <t>컴퓨터공학계</t>
  </si>
  <si>
    <t>화공생명공학계</t>
  </si>
  <si>
    <t>기계공학계</t>
  </si>
  <si>
    <t>고려대</t>
    <phoneticPr fontId="3" type="noConversion"/>
  </si>
  <si>
    <t>서강대</t>
    <phoneticPr fontId="3" type="noConversion"/>
  </si>
  <si>
    <t>(가)자연과학계열</t>
  </si>
  <si>
    <t>(가)전자전기컴퓨터공학계열</t>
  </si>
  <si>
    <t>(가)공학계열</t>
  </si>
  <si>
    <t>(가)반도체시스템공학</t>
  </si>
  <si>
    <t>(가)수학교육</t>
  </si>
  <si>
    <t>(나)자연과학계열</t>
  </si>
  <si>
    <t>(나)전자전기컴퓨터공학계열</t>
  </si>
  <si>
    <t>(나)공학계열</t>
  </si>
  <si>
    <t>(나)소프트웨어학</t>
  </si>
  <si>
    <t>(나)GBME</t>
  </si>
  <si>
    <t>(나)의예과</t>
  </si>
  <si>
    <t>(나)컴퓨터교육(자연)</t>
  </si>
  <si>
    <t>성균관</t>
    <phoneticPr fontId="3" type="noConversion"/>
  </si>
  <si>
    <t>한양</t>
    <phoneticPr fontId="3" type="noConversion"/>
  </si>
  <si>
    <t>(나)건축학부(자연)</t>
  </si>
  <si>
    <t>(나)건축공학부</t>
  </si>
  <si>
    <t>(나)건설환경공학과</t>
  </si>
  <si>
    <t>(나)도시공학과</t>
  </si>
  <si>
    <t>(나)자원환경공학과</t>
  </si>
  <si>
    <t>(나)융합전자공학부</t>
  </si>
  <si>
    <t>(나)소프트웨어전공</t>
  </si>
  <si>
    <t>(나)전기생체공학부</t>
  </si>
  <si>
    <t>(나)유기나노공학과</t>
  </si>
  <si>
    <t>(나)기계공학부</t>
  </si>
  <si>
    <t>(나)원자력공학과</t>
  </si>
  <si>
    <t>(나)산업공학과</t>
  </si>
  <si>
    <t>(나)물리학과</t>
  </si>
  <si>
    <t>(나)화학과</t>
  </si>
  <si>
    <t>(나)수학교육과</t>
  </si>
  <si>
    <t>(가)컴퓨터전공</t>
  </si>
  <si>
    <t>(가)신소재공학부</t>
  </si>
  <si>
    <t>(가)화학공학과</t>
  </si>
  <si>
    <t>(가)생명공학과</t>
  </si>
  <si>
    <t>(가)에너지공학과</t>
  </si>
  <si>
    <t>(가)미래자동차공학과</t>
  </si>
  <si>
    <t>(가)수학과</t>
  </si>
  <si>
    <t>(가)생명과학과</t>
  </si>
  <si>
    <t>최신버전</t>
    <phoneticPr fontId="3" type="noConversion"/>
  </si>
  <si>
    <t>원점수</t>
    <phoneticPr fontId="5" type="noConversion"/>
  </si>
  <si>
    <t>과목-원점수</t>
  </si>
  <si>
    <t>영어-39</t>
  </si>
  <si>
    <t>영어-37</t>
  </si>
  <si>
    <t>영어-36</t>
  </si>
  <si>
    <t>영어-35</t>
  </si>
  <si>
    <t>영어-34</t>
  </si>
  <si>
    <t>영어-33</t>
  </si>
  <si>
    <t>영어-32</t>
  </si>
  <si>
    <t>영어-31</t>
  </si>
  <si>
    <t>영어-30</t>
  </si>
  <si>
    <t>영어-29</t>
  </si>
  <si>
    <t>영어-28</t>
  </si>
  <si>
    <t>영어-27</t>
  </si>
  <si>
    <t>영어-26</t>
  </si>
  <si>
    <t>영어-25</t>
  </si>
  <si>
    <t>영어-24</t>
  </si>
  <si>
    <t>영어-23</t>
  </si>
  <si>
    <t>영어-22</t>
  </si>
  <si>
    <t>영어-21</t>
  </si>
  <si>
    <t>영어-20</t>
  </si>
  <si>
    <t>영어-19</t>
  </si>
  <si>
    <t>영어-18</t>
  </si>
  <si>
    <t>영어-17</t>
  </si>
  <si>
    <t>영어-16</t>
  </si>
  <si>
    <t>영어-15</t>
  </si>
  <si>
    <t>영어-14</t>
  </si>
  <si>
    <t>영어-13</t>
  </si>
  <si>
    <t>영어-12</t>
  </si>
  <si>
    <t>영어-11</t>
  </si>
  <si>
    <t>영어-10</t>
  </si>
  <si>
    <t>영어-9</t>
  </si>
  <si>
    <t>영어-8</t>
  </si>
  <si>
    <t>영어-7</t>
  </si>
  <si>
    <t>영어-6</t>
  </si>
  <si>
    <t>영어-5</t>
  </si>
  <si>
    <t>영어-4</t>
  </si>
  <si>
    <t>영어-3</t>
  </si>
  <si>
    <t>영어-2</t>
  </si>
  <si>
    <t>영어-0</t>
  </si>
  <si>
    <t>경제-50</t>
  </si>
  <si>
    <t>경제-48</t>
  </si>
  <si>
    <t>경제-47</t>
  </si>
  <si>
    <t>경제-46</t>
  </si>
  <si>
    <t>경제-45</t>
  </si>
  <si>
    <t>경제-44</t>
  </si>
  <si>
    <t>경제-43</t>
  </si>
  <si>
    <t>경제-42</t>
  </si>
  <si>
    <t>경제-41</t>
  </si>
  <si>
    <t>경제-40</t>
  </si>
  <si>
    <t>경제-39</t>
  </si>
  <si>
    <t>경제-38</t>
  </si>
  <si>
    <t>경제-37</t>
  </si>
  <si>
    <t>경제-36</t>
  </si>
  <si>
    <t>경제-35</t>
  </si>
  <si>
    <t>경제-34</t>
  </si>
  <si>
    <t>경제-33</t>
  </si>
  <si>
    <t>경제-32</t>
  </si>
  <si>
    <t>경제-31</t>
  </si>
  <si>
    <t>경제-30</t>
  </si>
  <si>
    <t>경제-29</t>
  </si>
  <si>
    <t>경제-28</t>
  </si>
  <si>
    <t>경제-27</t>
  </si>
  <si>
    <t>경제-26</t>
  </si>
  <si>
    <t>경제-25</t>
  </si>
  <si>
    <t>경제-24</t>
  </si>
  <si>
    <t>경제-23</t>
  </si>
  <si>
    <t>경제-22</t>
  </si>
  <si>
    <t>경제-21</t>
  </si>
  <si>
    <t>경제-20</t>
  </si>
  <si>
    <t>경제-19</t>
  </si>
  <si>
    <t>경제-18</t>
  </si>
  <si>
    <t>경제-17</t>
  </si>
  <si>
    <t>경제-16</t>
  </si>
  <si>
    <t>경제-15</t>
  </si>
  <si>
    <t>경제-14</t>
  </si>
  <si>
    <t>경제-13</t>
  </si>
  <si>
    <t>경제-12</t>
  </si>
  <si>
    <t>경제-11</t>
  </si>
  <si>
    <t>경제-10</t>
  </si>
  <si>
    <t>경제-9</t>
  </si>
  <si>
    <t>경제-8</t>
  </si>
  <si>
    <t>경제-7</t>
  </si>
  <si>
    <t>경제-6</t>
  </si>
  <si>
    <t>경제-5</t>
  </si>
  <si>
    <t>경제-4</t>
  </si>
  <si>
    <t>경제-3</t>
  </si>
  <si>
    <t>경제-2</t>
  </si>
  <si>
    <t>동아시아사-50</t>
  </si>
  <si>
    <t>동아시아사-48</t>
  </si>
  <si>
    <t>동아시아사-47</t>
  </si>
  <si>
    <t>동아시아사-46</t>
  </si>
  <si>
    <t>동아시아사-45</t>
  </si>
  <si>
    <t>동아시아사-44</t>
  </si>
  <si>
    <t>동아시아사-43</t>
  </si>
  <si>
    <t>동아시아사-42</t>
  </si>
  <si>
    <t>동아시아사-41</t>
  </si>
  <si>
    <t>동아시아사-40</t>
  </si>
  <si>
    <t>동아시아사-39</t>
  </si>
  <si>
    <t>동아시아사-38</t>
  </si>
  <si>
    <t>동아시아사-37</t>
  </si>
  <si>
    <t>동아시아사-36</t>
  </si>
  <si>
    <t>동아시아사-35</t>
  </si>
  <si>
    <t>동아시아사-34</t>
  </si>
  <si>
    <t>동아시아사-33</t>
  </si>
  <si>
    <t>동아시아사-32</t>
  </si>
  <si>
    <t>동아시아사-31</t>
  </si>
  <si>
    <t>동아시아사-30</t>
  </si>
  <si>
    <t>동아시아사-29</t>
  </si>
  <si>
    <t>동아시아사-28</t>
  </si>
  <si>
    <t>동아시아사-27</t>
  </si>
  <si>
    <t>동아시아사-26</t>
  </si>
  <si>
    <t>동아시아사-25</t>
  </si>
  <si>
    <t>동아시아사-24</t>
  </si>
  <si>
    <t>동아시아사-23</t>
  </si>
  <si>
    <t>동아시아사-22</t>
  </si>
  <si>
    <t>동아시아사-21</t>
  </si>
  <si>
    <t>동아시아사-20</t>
  </si>
  <si>
    <t>동아시아사-19</t>
  </si>
  <si>
    <t>동아시아사-18</t>
  </si>
  <si>
    <t>동아시아사-17</t>
  </si>
  <si>
    <t>동아시아사-16</t>
  </si>
  <si>
    <t>동아시아사-15</t>
  </si>
  <si>
    <t>동아시아사-14</t>
  </si>
  <si>
    <t>동아시아사-13</t>
  </si>
  <si>
    <t>동아시아사-12</t>
  </si>
  <si>
    <t>동아시아사-11</t>
  </si>
  <si>
    <t>동아시아사-10</t>
  </si>
  <si>
    <t>동아시아사-9</t>
  </si>
  <si>
    <t>동아시아사-8</t>
  </si>
  <si>
    <t>동아시아사-7</t>
  </si>
  <si>
    <t>동아시아사-6</t>
  </si>
  <si>
    <t>동아시아사-5</t>
  </si>
  <si>
    <t>동아시아사-4</t>
  </si>
  <si>
    <t>동아시아사-3</t>
  </si>
  <si>
    <t>동아시아사-2</t>
  </si>
  <si>
    <t>동아시아사-0</t>
  </si>
  <si>
    <t>법과 정치-50</t>
  </si>
  <si>
    <t>법과 정치-48</t>
  </si>
  <si>
    <t>법과 정치-47</t>
  </si>
  <si>
    <t>법과 정치-46</t>
  </si>
  <si>
    <t>법과 정치-45</t>
  </si>
  <si>
    <t>법과 정치-44</t>
  </si>
  <si>
    <t>법과 정치-43</t>
  </si>
  <si>
    <t>법과 정치-42</t>
  </si>
  <si>
    <t>법과 정치-41</t>
  </si>
  <si>
    <t>법과 정치-40</t>
  </si>
  <si>
    <t>법과 정치-39</t>
  </si>
  <si>
    <t>법과 정치-38</t>
  </si>
  <si>
    <t>법과 정치-37</t>
  </si>
  <si>
    <t>법과 정치-36</t>
  </si>
  <si>
    <t>법과 정치-35</t>
  </si>
  <si>
    <t>법과 정치-34</t>
  </si>
  <si>
    <t>법과 정치-33</t>
  </si>
  <si>
    <t>법과 정치-32</t>
  </si>
  <si>
    <t>법과 정치-31</t>
  </si>
  <si>
    <t>법과 정치-30</t>
  </si>
  <si>
    <t>법과 정치-29</t>
  </si>
  <si>
    <t>법과 정치-28</t>
  </si>
  <si>
    <t>법과 정치-27</t>
  </si>
  <si>
    <t>법과 정치-26</t>
  </si>
  <si>
    <t>법과 정치-25</t>
  </si>
  <si>
    <t>법과 정치-24</t>
  </si>
  <si>
    <t>법과 정치-23</t>
  </si>
  <si>
    <t>법과 정치-22</t>
  </si>
  <si>
    <t>법과 정치-21</t>
  </si>
  <si>
    <t>법과 정치-20</t>
  </si>
  <si>
    <t>법과 정치-19</t>
  </si>
  <si>
    <t>법과 정치-18</t>
  </si>
  <si>
    <t>법과 정치-17</t>
  </si>
  <si>
    <t>법과 정치-16</t>
  </si>
  <si>
    <t>법과 정치-15</t>
  </si>
  <si>
    <t>법과 정치-14</t>
  </si>
  <si>
    <t>법과 정치-13</t>
  </si>
  <si>
    <t>법과 정치-12</t>
  </si>
  <si>
    <t>법과 정치-11</t>
  </si>
  <si>
    <t>법과 정치-10</t>
  </si>
  <si>
    <t>법과 정치-9</t>
  </si>
  <si>
    <t>법과 정치-8</t>
  </si>
  <si>
    <t>법과 정치-7</t>
  </si>
  <si>
    <t>법과 정치-6</t>
  </si>
  <si>
    <t>법과 정치-5</t>
  </si>
  <si>
    <t>법과 정치-4</t>
  </si>
  <si>
    <t>법과 정치-3</t>
  </si>
  <si>
    <t>법과 정치-2</t>
  </si>
  <si>
    <t>사회·문화-50</t>
  </si>
  <si>
    <t>사회·문화-48</t>
  </si>
  <si>
    <t>사회·문화-47</t>
  </si>
  <si>
    <t>사회·문화-46</t>
  </si>
  <si>
    <t>사회·문화-45</t>
  </si>
  <si>
    <t>사회·문화-44</t>
  </si>
  <si>
    <t>사회·문화-43</t>
  </si>
  <si>
    <t>사회·문화-42</t>
  </si>
  <si>
    <t>사회·문화-41</t>
  </si>
  <si>
    <t>사회·문화-40</t>
  </si>
  <si>
    <t>사회·문화-39</t>
  </si>
  <si>
    <t>사회·문화-38</t>
  </si>
  <si>
    <t>사회·문화-37</t>
  </si>
  <si>
    <t>사회·문화-36</t>
  </si>
  <si>
    <t>사회·문화-35</t>
  </si>
  <si>
    <t>사회·문화-34</t>
  </si>
  <si>
    <t>사회·문화-33</t>
  </si>
  <si>
    <t>사회·문화-32</t>
  </si>
  <si>
    <t>사회·문화-31</t>
  </si>
  <si>
    <t>사회·문화-30</t>
  </si>
  <si>
    <t>사회·문화-29</t>
  </si>
  <si>
    <t>사회·문화-28</t>
  </si>
  <si>
    <t>사회·문화-27</t>
  </si>
  <si>
    <t>사회·문화-26</t>
  </si>
  <si>
    <t>사회·문화-25</t>
  </si>
  <si>
    <t>사회·문화-24</t>
  </si>
  <si>
    <t>사회·문화-23</t>
  </si>
  <si>
    <t>사회·문화-22</t>
  </si>
  <si>
    <t>사회·문화-21</t>
  </si>
  <si>
    <t>사회·문화-20</t>
  </si>
  <si>
    <t>사회·문화-19</t>
  </si>
  <si>
    <t>사회·문화-18</t>
  </si>
  <si>
    <t>사회·문화-17</t>
  </si>
  <si>
    <t>사회·문화-16</t>
  </si>
  <si>
    <t>사회·문화-15</t>
  </si>
  <si>
    <t>사회·문화-14</t>
  </si>
  <si>
    <t>사회·문화-13</t>
  </si>
  <si>
    <t>사회·문화-12</t>
  </si>
  <si>
    <t>사회·문화-11</t>
  </si>
  <si>
    <t>사회·문화-10</t>
  </si>
  <si>
    <t>사회·문화-9</t>
  </si>
  <si>
    <t>사회·문화-8</t>
  </si>
  <si>
    <t>사회·문화-7</t>
  </si>
  <si>
    <t>사회·문화-6</t>
  </si>
  <si>
    <t>사회·문화-5</t>
  </si>
  <si>
    <t>사회·문화-4</t>
  </si>
  <si>
    <t>사회·문화-3</t>
  </si>
  <si>
    <t>사회·문화-2</t>
  </si>
  <si>
    <t>생활과 윤리-50</t>
  </si>
  <si>
    <t>생활과 윤리-48</t>
  </si>
  <si>
    <t>생활과 윤리-47</t>
  </si>
  <si>
    <t>생활과 윤리-46</t>
  </si>
  <si>
    <t>생활과 윤리-45</t>
  </si>
  <si>
    <t>생활과 윤리-44</t>
  </si>
  <si>
    <t>생활과 윤리-43</t>
  </si>
  <si>
    <t>생활과 윤리-42</t>
  </si>
  <si>
    <t>생활과 윤리-41</t>
  </si>
  <si>
    <t>생활과 윤리-40</t>
  </si>
  <si>
    <t>생활과 윤리-39</t>
  </si>
  <si>
    <t>생활과 윤리-38</t>
  </si>
  <si>
    <t>생활과 윤리-37</t>
  </si>
  <si>
    <t>생활과 윤리-36</t>
  </si>
  <si>
    <t>생활과 윤리-35</t>
  </si>
  <si>
    <t>생활과 윤리-34</t>
  </si>
  <si>
    <t>생활과 윤리-33</t>
  </si>
  <si>
    <t>생활과 윤리-32</t>
  </si>
  <si>
    <t>생활과 윤리-31</t>
  </si>
  <si>
    <t>생활과 윤리-30</t>
  </si>
  <si>
    <t>생활과 윤리-29</t>
  </si>
  <si>
    <t>생활과 윤리-28</t>
  </si>
  <si>
    <t>생활과 윤리-27</t>
  </si>
  <si>
    <t>생활과 윤리-26</t>
  </si>
  <si>
    <t>생활과 윤리-25</t>
  </si>
  <si>
    <t>생활과 윤리-24</t>
  </si>
  <si>
    <t>생활과 윤리-23</t>
  </si>
  <si>
    <t>생활과 윤리-22</t>
  </si>
  <si>
    <t>생활과 윤리-21</t>
  </si>
  <si>
    <t>생활과 윤리-20</t>
  </si>
  <si>
    <t>생활과 윤리-19</t>
  </si>
  <si>
    <t>생활과 윤리-18</t>
  </si>
  <si>
    <t>생활과 윤리-17</t>
  </si>
  <si>
    <t>생활과 윤리-16</t>
  </si>
  <si>
    <t>생활과 윤리-15</t>
  </si>
  <si>
    <t>생활과 윤리-14</t>
  </si>
  <si>
    <t>생활과 윤리-13</t>
  </si>
  <si>
    <t>생활과 윤리-12</t>
  </si>
  <si>
    <t>생활과 윤리-11</t>
  </si>
  <si>
    <t>생활과 윤리-10</t>
  </si>
  <si>
    <t>생활과 윤리-9</t>
  </si>
  <si>
    <t>생활과 윤리-8</t>
  </si>
  <si>
    <t>생활과 윤리-7</t>
  </si>
  <si>
    <t>생활과 윤리-6</t>
  </si>
  <si>
    <t>생활과 윤리-5</t>
  </si>
  <si>
    <t>생활과 윤리-4</t>
  </si>
  <si>
    <t>생활과 윤리-3</t>
  </si>
  <si>
    <t>생활과 윤리-2</t>
  </si>
  <si>
    <t>생활과 윤리-0</t>
  </si>
  <si>
    <t>세계 지리-50</t>
  </si>
  <si>
    <t>세계 지리-48</t>
  </si>
  <si>
    <t>세계 지리-47</t>
  </si>
  <si>
    <t>세계 지리-46</t>
  </si>
  <si>
    <t>세계 지리-45</t>
  </si>
  <si>
    <t>세계 지리-44</t>
  </si>
  <si>
    <t>세계 지리-43</t>
  </si>
  <si>
    <t>세계 지리-42</t>
  </si>
  <si>
    <t>세계 지리-41</t>
  </si>
  <si>
    <t>세계 지리-40</t>
  </si>
  <si>
    <t>세계 지리-39</t>
  </si>
  <si>
    <t>세계 지리-38</t>
  </si>
  <si>
    <t>세계 지리-37</t>
  </si>
  <si>
    <t>세계 지리-36</t>
  </si>
  <si>
    <t>세계 지리-35</t>
  </si>
  <si>
    <t>세계 지리-34</t>
  </si>
  <si>
    <t>세계 지리-33</t>
  </si>
  <si>
    <t>세계 지리-32</t>
  </si>
  <si>
    <t>세계 지리-31</t>
  </si>
  <si>
    <t>세계 지리-30</t>
  </si>
  <si>
    <t>세계 지리-29</t>
  </si>
  <si>
    <t>세계 지리-28</t>
  </si>
  <si>
    <t>세계 지리-27</t>
  </si>
  <si>
    <t>세계 지리-26</t>
  </si>
  <si>
    <t>세계 지리-25</t>
  </si>
  <si>
    <t>세계 지리-24</t>
  </si>
  <si>
    <t>세계 지리-23</t>
  </si>
  <si>
    <t>세계 지리-22</t>
  </si>
  <si>
    <t>세계 지리-21</t>
  </si>
  <si>
    <t>세계 지리-20</t>
  </si>
  <si>
    <t>세계 지리-19</t>
  </si>
  <si>
    <t>세계 지리-18</t>
  </si>
  <si>
    <t>세계 지리-17</t>
  </si>
  <si>
    <t>세계 지리-16</t>
  </si>
  <si>
    <t>세계 지리-15</t>
  </si>
  <si>
    <t>세계 지리-14</t>
  </si>
  <si>
    <t>세계 지리-13</t>
  </si>
  <si>
    <t>세계 지리-12</t>
  </si>
  <si>
    <t>세계 지리-11</t>
  </si>
  <si>
    <t>세계 지리-10</t>
  </si>
  <si>
    <t>세계 지리-9</t>
  </si>
  <si>
    <t>세계 지리-8</t>
  </si>
  <si>
    <t>세계 지리-7</t>
  </si>
  <si>
    <t>세계 지리-6</t>
  </si>
  <si>
    <t>세계 지리-5</t>
  </si>
  <si>
    <t>세계 지리-4</t>
  </si>
  <si>
    <t>세계 지리-3</t>
  </si>
  <si>
    <t>세계 지리-2</t>
  </si>
  <si>
    <t>세계 지리-0</t>
  </si>
  <si>
    <t>세계사-50</t>
  </si>
  <si>
    <t>세계사-48</t>
  </si>
  <si>
    <t>세계사-47</t>
  </si>
  <si>
    <t>세계사-46</t>
  </si>
  <si>
    <t>세계사-45</t>
  </si>
  <si>
    <t>세계사-44</t>
  </si>
  <si>
    <t>세계사-43</t>
  </si>
  <si>
    <t>세계사-42</t>
  </si>
  <si>
    <t>세계사-41</t>
  </si>
  <si>
    <t>세계사-40</t>
  </si>
  <si>
    <t>세계사-39</t>
  </si>
  <si>
    <t>세계사-38</t>
  </si>
  <si>
    <t>세계사-37</t>
  </si>
  <si>
    <t>세계사-36</t>
  </si>
  <si>
    <t>세계사-35</t>
  </si>
  <si>
    <t>세계사-34</t>
  </si>
  <si>
    <t>세계사-33</t>
  </si>
  <si>
    <t>세계사-32</t>
  </si>
  <si>
    <t>세계사-31</t>
  </si>
  <si>
    <t>세계사-30</t>
  </si>
  <si>
    <t>세계사-29</t>
  </si>
  <si>
    <t>세계사-28</t>
  </si>
  <si>
    <t>세계사-27</t>
  </si>
  <si>
    <t>세계사-26</t>
  </si>
  <si>
    <t>세계사-25</t>
  </si>
  <si>
    <t>세계사-24</t>
  </si>
  <si>
    <t>세계사-23</t>
  </si>
  <si>
    <t>세계사-22</t>
  </si>
  <si>
    <t>세계사-21</t>
  </si>
  <si>
    <t>세계사-20</t>
  </si>
  <si>
    <t>세계사-19</t>
  </si>
  <si>
    <t>세계사-18</t>
  </si>
  <si>
    <t>세계사-17</t>
  </si>
  <si>
    <t>세계사-16</t>
  </si>
  <si>
    <t>세계사-15</t>
  </si>
  <si>
    <t>세계사-14</t>
  </si>
  <si>
    <t>세계사-13</t>
  </si>
  <si>
    <t>세계사-12</t>
  </si>
  <si>
    <t>세계사-11</t>
  </si>
  <si>
    <t>세계사-10</t>
  </si>
  <si>
    <t>세계사-9</t>
  </si>
  <si>
    <t>세계사-8</t>
  </si>
  <si>
    <t>세계사-7</t>
  </si>
  <si>
    <t>세계사-6</t>
  </si>
  <si>
    <t>세계사-5</t>
  </si>
  <si>
    <t>세계사-4</t>
  </si>
  <si>
    <t>세계사-3</t>
  </si>
  <si>
    <t>세계사-2</t>
  </si>
  <si>
    <t>세계사-0</t>
  </si>
  <si>
    <t>윤리와 사상-50</t>
  </si>
  <si>
    <t>윤리와 사상-48</t>
  </si>
  <si>
    <t>윤리와 사상-47</t>
  </si>
  <si>
    <t>윤리와 사상-46</t>
  </si>
  <si>
    <t>윤리와 사상-45</t>
  </si>
  <si>
    <t>윤리와 사상-44</t>
  </si>
  <si>
    <t>윤리와 사상-43</t>
  </si>
  <si>
    <t>윤리와 사상-42</t>
  </si>
  <si>
    <t>윤리와 사상-41</t>
  </si>
  <si>
    <t>윤리와 사상-40</t>
  </si>
  <si>
    <t>윤리와 사상-39</t>
  </si>
  <si>
    <t>윤리와 사상-38</t>
  </si>
  <si>
    <t>윤리와 사상-37</t>
  </si>
  <si>
    <t>윤리와 사상-36</t>
  </si>
  <si>
    <t>윤리와 사상-35</t>
  </si>
  <si>
    <t>윤리와 사상-34</t>
  </si>
  <si>
    <t>윤리와 사상-33</t>
  </si>
  <si>
    <t>윤리와 사상-32</t>
  </si>
  <si>
    <t>윤리와 사상-31</t>
  </si>
  <si>
    <t>윤리와 사상-30</t>
  </si>
  <si>
    <t>윤리와 사상-29</t>
  </si>
  <si>
    <t>윤리와 사상-28</t>
  </si>
  <si>
    <t>윤리와 사상-27</t>
  </si>
  <si>
    <t>윤리와 사상-26</t>
  </si>
  <si>
    <t>윤리와 사상-25</t>
  </si>
  <si>
    <t>윤리와 사상-24</t>
  </si>
  <si>
    <t>윤리와 사상-23</t>
  </si>
  <si>
    <t>윤리와 사상-22</t>
  </si>
  <si>
    <t>윤리와 사상-21</t>
  </si>
  <si>
    <t>윤리와 사상-20</t>
  </si>
  <si>
    <t>윤리와 사상-19</t>
  </si>
  <si>
    <t>윤리와 사상-18</t>
  </si>
  <si>
    <t>윤리와 사상-17</t>
  </si>
  <si>
    <t>윤리와 사상-16</t>
  </si>
  <si>
    <t>윤리와 사상-15</t>
  </si>
  <si>
    <t>윤리와 사상-14</t>
  </si>
  <si>
    <t>윤리와 사상-13</t>
  </si>
  <si>
    <t>윤리와 사상-12</t>
  </si>
  <si>
    <t>윤리와 사상-11</t>
  </si>
  <si>
    <t>윤리와 사상-10</t>
  </si>
  <si>
    <t>윤리와 사상-9</t>
  </si>
  <si>
    <t>윤리와 사상-8</t>
  </si>
  <si>
    <t>윤리와 사상-7</t>
  </si>
  <si>
    <t>윤리와 사상-6</t>
  </si>
  <si>
    <t>윤리와 사상-5</t>
  </si>
  <si>
    <t>윤리와 사상-4</t>
  </si>
  <si>
    <t>윤리와 사상-3</t>
  </si>
  <si>
    <t>윤리와 사상-2</t>
  </si>
  <si>
    <t>윤리와 사상-0</t>
  </si>
  <si>
    <t>한국 지리-50</t>
  </si>
  <si>
    <t>한국 지리-48</t>
  </si>
  <si>
    <t>한국 지리-47</t>
  </si>
  <si>
    <t>한국 지리-46</t>
  </si>
  <si>
    <t>한국 지리-45</t>
  </si>
  <si>
    <t>한국 지리-44</t>
  </si>
  <si>
    <t>한국 지리-43</t>
  </si>
  <si>
    <t>한국 지리-42</t>
  </si>
  <si>
    <t>한국 지리-41</t>
  </si>
  <si>
    <t>한국 지리-40</t>
  </si>
  <si>
    <t>한국 지리-39</t>
  </si>
  <si>
    <t>한국 지리-38</t>
  </si>
  <si>
    <t>한국 지리-37</t>
  </si>
  <si>
    <t>한국 지리-36</t>
  </si>
  <si>
    <t>한국 지리-35</t>
  </si>
  <si>
    <t>한국 지리-34</t>
  </si>
  <si>
    <t>한국 지리-33</t>
  </si>
  <si>
    <t>한국 지리-32</t>
  </si>
  <si>
    <t>한국 지리-31</t>
  </si>
  <si>
    <t>한국 지리-30</t>
  </si>
  <si>
    <t>한국 지리-29</t>
  </si>
  <si>
    <t>한국 지리-28</t>
  </si>
  <si>
    <t>한국 지리-27</t>
  </si>
  <si>
    <t>한국 지리-26</t>
  </si>
  <si>
    <t>한국 지리-25</t>
  </si>
  <si>
    <t>한국 지리-24</t>
  </si>
  <si>
    <t>한국 지리-23</t>
  </si>
  <si>
    <t>한국 지리-22</t>
  </si>
  <si>
    <t>한국 지리-21</t>
  </si>
  <si>
    <t>한국 지리-20</t>
  </si>
  <si>
    <t>한국 지리-19</t>
  </si>
  <si>
    <t>한국 지리-18</t>
  </si>
  <si>
    <t>한국 지리-17</t>
  </si>
  <si>
    <t>한국 지리-16</t>
  </si>
  <si>
    <t>한국 지리-15</t>
  </si>
  <si>
    <t>한국 지리-14</t>
  </si>
  <si>
    <t>한국 지리-13</t>
  </si>
  <si>
    <t>한국 지리-12</t>
  </si>
  <si>
    <t>한국 지리-11</t>
  </si>
  <si>
    <t>한국 지리-10</t>
  </si>
  <si>
    <t>한국 지리-9</t>
  </si>
  <si>
    <t>한국 지리-8</t>
  </si>
  <si>
    <t>한국 지리-7</t>
  </si>
  <si>
    <t>한국 지리-6</t>
  </si>
  <si>
    <t>한국 지리-5</t>
  </si>
  <si>
    <t>한국 지리-4</t>
  </si>
  <si>
    <t>한국 지리-3</t>
  </si>
  <si>
    <t>한국 지리-2</t>
  </si>
  <si>
    <t>한국 지리-0</t>
  </si>
  <si>
    <t>한국사-50</t>
  </si>
  <si>
    <t>한국사-48</t>
  </si>
  <si>
    <t>한국사-47</t>
  </si>
  <si>
    <t>한국사-46</t>
  </si>
  <si>
    <t>한국사-45</t>
  </si>
  <si>
    <t>한국사-44</t>
  </si>
  <si>
    <t>한국사-43</t>
  </si>
  <si>
    <t>한국사-42</t>
  </si>
  <si>
    <t>한국사-41</t>
  </si>
  <si>
    <t>한국사-40</t>
  </si>
  <si>
    <t>한국사-39</t>
  </si>
  <si>
    <t>한국사-38</t>
  </si>
  <si>
    <t>한국사-37</t>
  </si>
  <si>
    <t>한국사-36</t>
  </si>
  <si>
    <t>한국사-35</t>
  </si>
  <si>
    <t>한국사-34</t>
  </si>
  <si>
    <t>한국사-33</t>
  </si>
  <si>
    <t>한국사-32</t>
  </si>
  <si>
    <t>한국사-31</t>
  </si>
  <si>
    <t>한국사-30</t>
  </si>
  <si>
    <t>한국사-29</t>
  </si>
  <si>
    <t>한국사-28</t>
  </si>
  <si>
    <t>한국사-27</t>
  </si>
  <si>
    <t>한국사-26</t>
  </si>
  <si>
    <t>한국사-25</t>
  </si>
  <si>
    <t>한국사-24</t>
  </si>
  <si>
    <t>한국사-23</t>
  </si>
  <si>
    <t>한국사-22</t>
  </si>
  <si>
    <t>한국사-21</t>
  </si>
  <si>
    <t>한국사-20</t>
  </si>
  <si>
    <t>한국사-19</t>
  </si>
  <si>
    <t>한국사-18</t>
  </si>
  <si>
    <t>한국사-17</t>
  </si>
  <si>
    <t>한국사-16</t>
  </si>
  <si>
    <t>한국사-15</t>
  </si>
  <si>
    <t>한국사-14</t>
  </si>
  <si>
    <t>한국사-13</t>
  </si>
  <si>
    <t>한국사-12</t>
  </si>
  <si>
    <t>한국사-11</t>
  </si>
  <si>
    <t>한국사-10</t>
  </si>
  <si>
    <t>한국사-9</t>
  </si>
  <si>
    <t>한국사-8</t>
  </si>
  <si>
    <t>한국사-7</t>
  </si>
  <si>
    <t>한국사-6</t>
  </si>
  <si>
    <t>한국사-5</t>
  </si>
  <si>
    <t>한국사-4</t>
  </si>
  <si>
    <t>한국사-3</t>
  </si>
  <si>
    <t>한국사-2</t>
  </si>
  <si>
    <t>한국사-0</t>
  </si>
  <si>
    <t>기초 베트남어-50</t>
  </si>
  <si>
    <t>기초 베트남어-49</t>
  </si>
  <si>
    <t>기초 베트남어-48</t>
  </si>
  <si>
    <t>기초 베트남어-47</t>
  </si>
  <si>
    <t>기초 베트남어-46</t>
  </si>
  <si>
    <t>기초 베트남어-45</t>
  </si>
  <si>
    <t>기초 베트남어-44</t>
  </si>
  <si>
    <t>기초 베트남어-43</t>
  </si>
  <si>
    <t>기초 베트남어-42</t>
  </si>
  <si>
    <t>기초 베트남어-41</t>
  </si>
  <si>
    <t>기초 베트남어-40</t>
  </si>
  <si>
    <t>기초 베트남어-39</t>
  </si>
  <si>
    <t>기초 베트남어-38</t>
  </si>
  <si>
    <t>기초 베트남어-37</t>
  </si>
  <si>
    <t>기초 베트남어-36</t>
  </si>
  <si>
    <t>기초 베트남어-35</t>
  </si>
  <si>
    <t>기초 베트남어-34</t>
  </si>
  <si>
    <t>기초 베트남어-33</t>
  </si>
  <si>
    <t>기초 베트남어-32</t>
  </si>
  <si>
    <t>기초 베트남어-31</t>
  </si>
  <si>
    <t>기초 베트남어-30</t>
  </si>
  <si>
    <t>기초 베트남어-29</t>
  </si>
  <si>
    <t>기초 베트남어-28</t>
  </si>
  <si>
    <t>기초 베트남어-27</t>
  </si>
  <si>
    <t>기초 베트남어-26</t>
  </si>
  <si>
    <t>기초 베트남어-25</t>
  </si>
  <si>
    <t>기초 베트남어-24</t>
  </si>
  <si>
    <t>기초 베트남어-23</t>
  </si>
  <si>
    <t>기초 베트남어-22</t>
  </si>
  <si>
    <t>기초 베트남어-21</t>
  </si>
  <si>
    <t>기초 베트남어-20</t>
  </si>
  <si>
    <t>기초 베트남어-19</t>
  </si>
  <si>
    <t>기초 베트남어-18</t>
  </si>
  <si>
    <t>기초 베트남어-17</t>
  </si>
  <si>
    <t>기초 베트남어-16</t>
  </si>
  <si>
    <t>기초 베트남어-15</t>
  </si>
  <si>
    <t>기초 베트남어-14</t>
  </si>
  <si>
    <t>기초 베트남어-13</t>
  </si>
  <si>
    <t>기초 베트남어-12</t>
  </si>
  <si>
    <t>기초 베트남어-11</t>
  </si>
  <si>
    <t>기초 베트남어-10</t>
  </si>
  <si>
    <t>기초 베트남어-9</t>
  </si>
  <si>
    <t>기초 베트남어-8</t>
  </si>
  <si>
    <t>기초 베트남어-7</t>
  </si>
  <si>
    <t>기초 베트남어-6</t>
  </si>
  <si>
    <t>기초 베트남어-5</t>
  </si>
  <si>
    <t>기초 베트남어-4</t>
  </si>
  <si>
    <t>기초 베트남어-3</t>
  </si>
  <si>
    <t>기초 베트남어-2</t>
  </si>
  <si>
    <t>기초 베트남어-1</t>
  </si>
  <si>
    <t>기초 베트남어-0</t>
  </si>
  <si>
    <t>독일어 I-50</t>
  </si>
  <si>
    <t>독일어 I-49</t>
  </si>
  <si>
    <t>독일어 I-48</t>
  </si>
  <si>
    <t>독일어 I-47</t>
  </si>
  <si>
    <t>독일어 I-46</t>
  </si>
  <si>
    <t>독일어 I-45</t>
  </si>
  <si>
    <t>독일어 I-44</t>
  </si>
  <si>
    <t>독일어 I-43</t>
  </si>
  <si>
    <t>독일어 I-42</t>
  </si>
  <si>
    <t>독일어 I-41</t>
  </si>
  <si>
    <t>독일어 I-40</t>
  </si>
  <si>
    <t>독일어 I-39</t>
  </si>
  <si>
    <t>독일어 I-38</t>
  </si>
  <si>
    <t>독일어 I-37</t>
  </si>
  <si>
    <t>독일어 I-36</t>
  </si>
  <si>
    <t>독일어 I-35</t>
  </si>
  <si>
    <t>독일어 I-34</t>
  </si>
  <si>
    <t>독일어 I-33</t>
  </si>
  <si>
    <t>독일어 I-32</t>
  </si>
  <si>
    <t>독일어 I-31</t>
  </si>
  <si>
    <t>독일어 I-30</t>
  </si>
  <si>
    <t>독일어 I-29</t>
  </si>
  <si>
    <t>독일어 I-28</t>
  </si>
  <si>
    <t>독일어 I-27</t>
  </si>
  <si>
    <t>독일어 I-26</t>
  </si>
  <si>
    <t>독일어 I-25</t>
  </si>
  <si>
    <t>독일어 I-24</t>
  </si>
  <si>
    <t>독일어 I-23</t>
  </si>
  <si>
    <t>독일어 I-22</t>
  </si>
  <si>
    <t>독일어 I-21</t>
  </si>
  <si>
    <t>독일어 I-20</t>
  </si>
  <si>
    <t>독일어 I-19</t>
  </si>
  <si>
    <t>독일어 I-18</t>
  </si>
  <si>
    <t>독일어 I-17</t>
  </si>
  <si>
    <t>독일어 I-16</t>
  </si>
  <si>
    <t>독일어 I-15</t>
  </si>
  <si>
    <t>독일어 I-14</t>
  </si>
  <si>
    <t>독일어 I-13</t>
  </si>
  <si>
    <t>독일어 I-12</t>
  </si>
  <si>
    <t>독일어 I-11</t>
  </si>
  <si>
    <t>독일어 I-10</t>
  </si>
  <si>
    <t>독일어 I-9</t>
  </si>
  <si>
    <t>독일어 I-8</t>
  </si>
  <si>
    <t>독일어 I-7</t>
  </si>
  <si>
    <t>독일어 I-6</t>
  </si>
  <si>
    <t>독일어 I-5</t>
  </si>
  <si>
    <t>독일어 I-4</t>
  </si>
  <si>
    <t>독일어 I-3</t>
  </si>
  <si>
    <t>독일어 I-2</t>
  </si>
  <si>
    <t>독일어 I-1</t>
  </si>
  <si>
    <t>독일어 I-0</t>
  </si>
  <si>
    <t>러시아어 I-50</t>
  </si>
  <si>
    <t>러시아어 I-49</t>
  </si>
  <si>
    <t>러시아어 I-48</t>
  </si>
  <si>
    <t>러시아어 I-47</t>
  </si>
  <si>
    <t>러시아어 I-46</t>
  </si>
  <si>
    <t>러시아어 I-45</t>
  </si>
  <si>
    <t>러시아어 I-44</t>
  </si>
  <si>
    <t>러시아어 I-43</t>
  </si>
  <si>
    <t>러시아어 I-42</t>
  </si>
  <si>
    <t>러시아어 I-41</t>
  </si>
  <si>
    <t>러시아어 I-40</t>
  </si>
  <si>
    <t>러시아어 I-39</t>
  </si>
  <si>
    <t>러시아어 I-38</t>
  </si>
  <si>
    <t>러시아어 I-37</t>
  </si>
  <si>
    <t>러시아어 I-36</t>
  </si>
  <si>
    <t>러시아어 I-35</t>
  </si>
  <si>
    <t>러시아어 I-34</t>
  </si>
  <si>
    <t>러시아어 I-33</t>
  </si>
  <si>
    <t>러시아어 I-32</t>
  </si>
  <si>
    <t>러시아어 I-31</t>
  </si>
  <si>
    <t>러시아어 I-30</t>
  </si>
  <si>
    <t>러시아어 I-29</t>
  </si>
  <si>
    <t>러시아어 I-28</t>
  </si>
  <si>
    <t>러시아어 I-27</t>
  </si>
  <si>
    <t>러시아어 I-26</t>
  </si>
  <si>
    <t>러시아어 I-25</t>
  </si>
  <si>
    <t>러시아어 I-24</t>
  </si>
  <si>
    <t>러시아어 I-23</t>
  </si>
  <si>
    <t>러시아어 I-22</t>
  </si>
  <si>
    <t>러시아어 I-21</t>
  </si>
  <si>
    <t>러시아어 I-20</t>
  </si>
  <si>
    <t>러시아어 I-19</t>
  </si>
  <si>
    <t>러시아어 I-18</t>
  </si>
  <si>
    <t>러시아어 I-17</t>
  </si>
  <si>
    <t>러시아어 I-16</t>
  </si>
  <si>
    <t>러시아어 I-15</t>
  </si>
  <si>
    <t>러시아어 I-14</t>
  </si>
  <si>
    <t>러시아어 I-13</t>
  </si>
  <si>
    <t>러시아어 I-12</t>
  </si>
  <si>
    <t>러시아어 I-11</t>
  </si>
  <si>
    <t>러시아어 I-10</t>
  </si>
  <si>
    <t>러시아어 I-9</t>
  </si>
  <si>
    <t>러시아어 I-8</t>
  </si>
  <si>
    <t>러시아어 I-7</t>
  </si>
  <si>
    <t>러시아어 I-6</t>
  </si>
  <si>
    <t>러시아어 I-5</t>
  </si>
  <si>
    <t>러시아어 I-4</t>
  </si>
  <si>
    <t>러시아어 I-3</t>
  </si>
  <si>
    <t>러시아어 I-2</t>
  </si>
  <si>
    <t>러시아어 I-1</t>
  </si>
  <si>
    <t>러시아어 I-0</t>
  </si>
  <si>
    <t>스페인어 I-50</t>
  </si>
  <si>
    <t>스페인어 I-49</t>
  </si>
  <si>
    <t>스페인어 I-48</t>
  </si>
  <si>
    <t>스페인어 I-47</t>
  </si>
  <si>
    <t>스페인어 I-46</t>
  </si>
  <si>
    <t>스페인어 I-45</t>
  </si>
  <si>
    <t>스페인어 I-44</t>
  </si>
  <si>
    <t>스페인어 I-43</t>
  </si>
  <si>
    <t>스페인어 I-42</t>
  </si>
  <si>
    <t>스페인어 I-41</t>
  </si>
  <si>
    <t>스페인어 I-40</t>
  </si>
  <si>
    <t>스페인어 I-39</t>
  </si>
  <si>
    <t>스페인어 I-38</t>
  </si>
  <si>
    <t>스페인어 I-37</t>
  </si>
  <si>
    <t>스페인어 I-36</t>
  </si>
  <si>
    <t>스페인어 I-35</t>
  </si>
  <si>
    <t>스페인어 I-34</t>
  </si>
  <si>
    <t>스페인어 I-33</t>
  </si>
  <si>
    <t>스페인어 I-32</t>
  </si>
  <si>
    <t>스페인어 I-31</t>
  </si>
  <si>
    <t>스페인어 I-30</t>
  </si>
  <si>
    <t>스페인어 I-29</t>
  </si>
  <si>
    <t>스페인어 I-28</t>
  </si>
  <si>
    <t>스페인어 I-27</t>
  </si>
  <si>
    <t>스페인어 I-26</t>
  </si>
  <si>
    <t>스페인어 I-25</t>
  </si>
  <si>
    <t>스페인어 I-24</t>
  </si>
  <si>
    <t>스페인어 I-23</t>
  </si>
  <si>
    <t>스페인어 I-22</t>
  </si>
  <si>
    <t>스페인어 I-21</t>
  </si>
  <si>
    <t>스페인어 I-20</t>
  </si>
  <si>
    <t>스페인어 I-19</t>
  </si>
  <si>
    <t>스페인어 I-18</t>
  </si>
  <si>
    <t>스페인어 I-17</t>
  </si>
  <si>
    <t>스페인어 I-16</t>
  </si>
  <si>
    <t>스페인어 I-15</t>
  </si>
  <si>
    <t>스페인어 I-14</t>
  </si>
  <si>
    <t>스페인어 I-13</t>
  </si>
  <si>
    <t>스페인어 I-12</t>
  </si>
  <si>
    <t>스페인어 I-11</t>
  </si>
  <si>
    <t>스페인어 I-10</t>
  </si>
  <si>
    <t>스페인어 I-9</t>
  </si>
  <si>
    <t>스페인어 I-8</t>
  </si>
  <si>
    <t>스페인어 I-7</t>
  </si>
  <si>
    <t>스페인어 I-6</t>
  </si>
  <si>
    <t>스페인어 I-5</t>
  </si>
  <si>
    <t>스페인어 I-4</t>
  </si>
  <si>
    <t>스페인어 I-3</t>
  </si>
  <si>
    <t>스페인어 I-2</t>
  </si>
  <si>
    <t>스페인어 I-1</t>
  </si>
  <si>
    <t>스페인어 I-0</t>
  </si>
  <si>
    <t>아랍어 I-50</t>
  </si>
  <si>
    <t>아랍어 I-49</t>
  </si>
  <si>
    <t>아랍어 I-48</t>
  </si>
  <si>
    <t>아랍어 I-47</t>
  </si>
  <si>
    <t>아랍어 I-46</t>
  </si>
  <si>
    <t>아랍어 I-45</t>
  </si>
  <si>
    <t>아랍어 I-44</t>
  </si>
  <si>
    <t>아랍어 I-43</t>
  </si>
  <si>
    <t>아랍어 I-42</t>
  </si>
  <si>
    <t>아랍어 I-41</t>
  </si>
  <si>
    <t>아랍어 I-40</t>
  </si>
  <si>
    <t>아랍어 I-39</t>
  </si>
  <si>
    <t>아랍어 I-38</t>
  </si>
  <si>
    <t>아랍어 I-37</t>
  </si>
  <si>
    <t>아랍어 I-36</t>
  </si>
  <si>
    <t>아랍어 I-35</t>
  </si>
  <si>
    <t>아랍어 I-34</t>
  </si>
  <si>
    <t>아랍어 I-33</t>
  </si>
  <si>
    <t>아랍어 I-32</t>
  </si>
  <si>
    <t>아랍어 I-31</t>
  </si>
  <si>
    <t>아랍어 I-30</t>
  </si>
  <si>
    <t>아랍어 I-29</t>
  </si>
  <si>
    <t>아랍어 I-28</t>
  </si>
  <si>
    <t>아랍어 I-27</t>
  </si>
  <si>
    <t>아랍어 I-26</t>
  </si>
  <si>
    <t>아랍어 I-25</t>
  </si>
  <si>
    <t>아랍어 I-24</t>
  </si>
  <si>
    <t>아랍어 I-23</t>
  </si>
  <si>
    <t>아랍어 I-22</t>
  </si>
  <si>
    <t>아랍어 I-21</t>
  </si>
  <si>
    <t>아랍어 I-20</t>
  </si>
  <si>
    <t>아랍어 I-19</t>
  </si>
  <si>
    <t>아랍어 I-18</t>
  </si>
  <si>
    <t>아랍어 I-17</t>
  </si>
  <si>
    <t>아랍어 I-16</t>
  </si>
  <si>
    <t>아랍어 I-15</t>
  </si>
  <si>
    <t>아랍어 I-14</t>
  </si>
  <si>
    <t>아랍어 I-13</t>
  </si>
  <si>
    <t>아랍어 I-12</t>
  </si>
  <si>
    <t>아랍어 I-11</t>
  </si>
  <si>
    <t>아랍어 I-10</t>
  </si>
  <si>
    <t>아랍어 I-9</t>
  </si>
  <si>
    <t>아랍어 I-8</t>
  </si>
  <si>
    <t>아랍어 I-7</t>
  </si>
  <si>
    <t>아랍어 I-6</t>
  </si>
  <si>
    <t>아랍어 I-5</t>
  </si>
  <si>
    <t>아랍어 I-4</t>
  </si>
  <si>
    <t>아랍어 I-3</t>
  </si>
  <si>
    <t>아랍어 I-2</t>
  </si>
  <si>
    <t>아랍어 I-1</t>
  </si>
  <si>
    <t>아랍어 I-0</t>
  </si>
  <si>
    <t>일본어 I-50</t>
  </si>
  <si>
    <t>일본어 I-49</t>
  </si>
  <si>
    <t>일본어 I-48</t>
  </si>
  <si>
    <t>일본어 I-47</t>
  </si>
  <si>
    <t>일본어 I-46</t>
  </si>
  <si>
    <t>일본어 I-45</t>
  </si>
  <si>
    <t>일본어 I-44</t>
  </si>
  <si>
    <t>일본어 I-43</t>
  </si>
  <si>
    <t>일본어 I-42</t>
  </si>
  <si>
    <t>일본어 I-41</t>
  </si>
  <si>
    <t>일본어 I-40</t>
  </si>
  <si>
    <t>일본어 I-39</t>
  </si>
  <si>
    <t>일본어 I-38</t>
  </si>
  <si>
    <t>일본어 I-37</t>
  </si>
  <si>
    <t>일본어 I-36</t>
  </si>
  <si>
    <t>일본어 I-35</t>
  </si>
  <si>
    <t>일본어 I-34</t>
  </si>
  <si>
    <t>일본어 I-33</t>
  </si>
  <si>
    <t>일본어 I-32</t>
  </si>
  <si>
    <t>일본어 I-31</t>
  </si>
  <si>
    <t>일본어 I-30</t>
  </si>
  <si>
    <t>일본어 I-29</t>
  </si>
  <si>
    <t>일본어 I-28</t>
  </si>
  <si>
    <t>일본어 I-27</t>
  </si>
  <si>
    <t>일본어 I-26</t>
  </si>
  <si>
    <t>일본어 I-25</t>
  </si>
  <si>
    <t>일본어 I-24</t>
  </si>
  <si>
    <t>일본어 I-23</t>
  </si>
  <si>
    <t>일본어 I-22</t>
  </si>
  <si>
    <t>일본어 I-21</t>
  </si>
  <si>
    <t>일본어 I-20</t>
  </si>
  <si>
    <t>일본어 I-19</t>
  </si>
  <si>
    <t>일본어 I-18</t>
  </si>
  <si>
    <t>일본어 I-17</t>
  </si>
  <si>
    <t>일본어 I-16</t>
  </si>
  <si>
    <t>일본어 I-15</t>
  </si>
  <si>
    <t>일본어 I-14</t>
  </si>
  <si>
    <t>일본어 I-13</t>
  </si>
  <si>
    <t>일본어 I-12</t>
  </si>
  <si>
    <t>일본어 I-11</t>
  </si>
  <si>
    <t>일본어 I-10</t>
  </si>
  <si>
    <t>일본어 I-9</t>
  </si>
  <si>
    <t>일본어 I-8</t>
  </si>
  <si>
    <t>일본어 I-7</t>
  </si>
  <si>
    <t>일본어 I-6</t>
  </si>
  <si>
    <t>일본어 I-5</t>
  </si>
  <si>
    <t>일본어 I-4</t>
  </si>
  <si>
    <t>일본어 I-3</t>
  </si>
  <si>
    <t>일본어 I-2</t>
  </si>
  <si>
    <t>일본어 I-1</t>
  </si>
  <si>
    <t>일본어 I-0</t>
  </si>
  <si>
    <t>중국어 I-50</t>
  </si>
  <si>
    <t>중국어 I-49</t>
  </si>
  <si>
    <t>중국어 I-48</t>
  </si>
  <si>
    <t>중국어 I-47</t>
  </si>
  <si>
    <t>중국어 I-46</t>
  </si>
  <si>
    <t>중국어 I-45</t>
  </si>
  <si>
    <t>중국어 I-44</t>
  </si>
  <si>
    <t>중국어 I-43</t>
  </si>
  <si>
    <t>중국어 I-42</t>
  </si>
  <si>
    <t>중국어 I-41</t>
  </si>
  <si>
    <t>중국어 I-40</t>
  </si>
  <si>
    <t>중국어 I-39</t>
  </si>
  <si>
    <t>중국어 I-38</t>
  </si>
  <si>
    <t>중국어 I-37</t>
  </si>
  <si>
    <t>중국어 I-36</t>
  </si>
  <si>
    <t>중국어 I-35</t>
  </si>
  <si>
    <t>중국어 I-34</t>
  </si>
  <si>
    <t>중국어 I-33</t>
  </si>
  <si>
    <t>중국어 I-32</t>
  </si>
  <si>
    <t>중국어 I-31</t>
  </si>
  <si>
    <t>중국어 I-30</t>
  </si>
  <si>
    <t>중국어 I-29</t>
  </si>
  <si>
    <t>중국어 I-28</t>
  </si>
  <si>
    <t>중국어 I-27</t>
  </si>
  <si>
    <t>중국어 I-26</t>
  </si>
  <si>
    <t>중국어 I-25</t>
  </si>
  <si>
    <t>중국어 I-24</t>
  </si>
  <si>
    <t>중국어 I-23</t>
  </si>
  <si>
    <t>중국어 I-22</t>
  </si>
  <si>
    <t>중국어 I-21</t>
  </si>
  <si>
    <t>중국어 I-20</t>
  </si>
  <si>
    <t>중국어 I-19</t>
  </si>
  <si>
    <t>중국어 I-18</t>
  </si>
  <si>
    <t>중국어 I-17</t>
  </si>
  <si>
    <t>중국어 I-16</t>
  </si>
  <si>
    <t>중국어 I-15</t>
  </si>
  <si>
    <t>중국어 I-14</t>
  </si>
  <si>
    <t>중국어 I-13</t>
  </si>
  <si>
    <t>중국어 I-12</t>
  </si>
  <si>
    <t>중국어 I-11</t>
  </si>
  <si>
    <t>중국어 I-10</t>
  </si>
  <si>
    <t>중국어 I-9</t>
  </si>
  <si>
    <t>중국어 I-8</t>
  </si>
  <si>
    <t>중국어 I-7</t>
  </si>
  <si>
    <t>중국어 I-6</t>
  </si>
  <si>
    <t>중국어 I-5</t>
  </si>
  <si>
    <t>중국어 I-4</t>
  </si>
  <si>
    <t>중국어 I-3</t>
  </si>
  <si>
    <t>중국어 I-2</t>
  </si>
  <si>
    <t>중국어 I-1</t>
  </si>
  <si>
    <t>중국어 I-0</t>
  </si>
  <si>
    <t>프랑스어 I-50</t>
  </si>
  <si>
    <t>프랑스어 I-49</t>
  </si>
  <si>
    <t>프랑스어 I-48</t>
  </si>
  <si>
    <t>프랑스어 I-47</t>
  </si>
  <si>
    <t>프랑스어 I-46</t>
  </si>
  <si>
    <t>프랑스어 I-45</t>
  </si>
  <si>
    <t>프랑스어 I-44</t>
  </si>
  <si>
    <t>프랑스어 I-43</t>
  </si>
  <si>
    <t>프랑스어 I-42</t>
  </si>
  <si>
    <t>프랑스어 I-41</t>
  </si>
  <si>
    <t>프랑스어 I-40</t>
  </si>
  <si>
    <t>프랑스어 I-39</t>
  </si>
  <si>
    <t>프랑스어 I-38</t>
  </si>
  <si>
    <t>프랑스어 I-37</t>
  </si>
  <si>
    <t>프랑스어 I-36</t>
  </si>
  <si>
    <t>프랑스어 I-35</t>
  </si>
  <si>
    <t>프랑스어 I-34</t>
  </si>
  <si>
    <t>프랑스어 I-33</t>
  </si>
  <si>
    <t>프랑스어 I-32</t>
  </si>
  <si>
    <t>프랑스어 I-31</t>
  </si>
  <si>
    <t>프랑스어 I-30</t>
  </si>
  <si>
    <t>프랑스어 I-29</t>
  </si>
  <si>
    <t>프랑스어 I-28</t>
  </si>
  <si>
    <t>프랑스어 I-27</t>
  </si>
  <si>
    <t>프랑스어 I-26</t>
  </si>
  <si>
    <t>프랑스어 I-25</t>
  </si>
  <si>
    <t>프랑스어 I-24</t>
  </si>
  <si>
    <t>프랑스어 I-23</t>
  </si>
  <si>
    <t>프랑스어 I-22</t>
  </si>
  <si>
    <t>프랑스어 I-21</t>
  </si>
  <si>
    <t>프랑스어 I-20</t>
  </si>
  <si>
    <t>프랑스어 I-19</t>
  </si>
  <si>
    <t>프랑스어 I-18</t>
  </si>
  <si>
    <t>프랑스어 I-17</t>
  </si>
  <si>
    <t>프랑스어 I-16</t>
  </si>
  <si>
    <t>프랑스어 I-15</t>
  </si>
  <si>
    <t>프랑스어 I-14</t>
  </si>
  <si>
    <t>프랑스어 I-13</t>
  </si>
  <si>
    <t>프랑스어 I-12</t>
  </si>
  <si>
    <t>프랑스어 I-11</t>
  </si>
  <si>
    <t>프랑스어 I-10</t>
  </si>
  <si>
    <t>프랑스어 I-9</t>
  </si>
  <si>
    <t>프랑스어 I-8</t>
  </si>
  <si>
    <t>프랑스어 I-7</t>
  </si>
  <si>
    <t>프랑스어 I-6</t>
  </si>
  <si>
    <t>프랑스어 I-5</t>
  </si>
  <si>
    <t>프랑스어 I-4</t>
  </si>
  <si>
    <t>프랑스어 I-3</t>
  </si>
  <si>
    <t>프랑스어 I-2</t>
  </si>
  <si>
    <t>프랑스어 I-1</t>
  </si>
  <si>
    <t>프랑스어 I-0</t>
  </si>
  <si>
    <t>한문 I-50</t>
  </si>
  <si>
    <t>한문 I-49</t>
  </si>
  <si>
    <t>한문 I-48</t>
  </si>
  <si>
    <t>한문 I-47</t>
  </si>
  <si>
    <t>한문 I-46</t>
  </si>
  <si>
    <t>한문 I-45</t>
  </si>
  <si>
    <t>한문 I-44</t>
  </si>
  <si>
    <t>한문 I-43</t>
  </si>
  <si>
    <t>한문 I-42</t>
  </si>
  <si>
    <t>한문 I-41</t>
  </si>
  <si>
    <t>한문 I-40</t>
  </si>
  <si>
    <t>한문 I-39</t>
  </si>
  <si>
    <t>한문 I-38</t>
  </si>
  <si>
    <t>한문 I-37</t>
  </si>
  <si>
    <t>한문 I-36</t>
  </si>
  <si>
    <t>한문 I-35</t>
  </si>
  <si>
    <t>한문 I-34</t>
  </si>
  <si>
    <t>한문 I-33</t>
  </si>
  <si>
    <t>한문 I-32</t>
  </si>
  <si>
    <t>한문 I-31</t>
  </si>
  <si>
    <t>한문 I-30</t>
  </si>
  <si>
    <t>한문 I-29</t>
  </si>
  <si>
    <t>한문 I-28</t>
  </si>
  <si>
    <t>한문 I-27</t>
  </si>
  <si>
    <t>한문 I-26</t>
  </si>
  <si>
    <t>한문 I-25</t>
  </si>
  <si>
    <t>한문 I-24</t>
  </si>
  <si>
    <t>한문 I-23</t>
  </si>
  <si>
    <t>한문 I-22</t>
  </si>
  <si>
    <t>한문 I-21</t>
  </si>
  <si>
    <t>한문 I-20</t>
  </si>
  <si>
    <t>한문 I-19</t>
  </si>
  <si>
    <t>한문 I-18</t>
  </si>
  <si>
    <t>한문 I-17</t>
  </si>
  <si>
    <t>한문 I-16</t>
  </si>
  <si>
    <t>한문 I-15</t>
  </si>
  <si>
    <t>한문 I-14</t>
  </si>
  <si>
    <t>한문 I-13</t>
  </si>
  <si>
    <t>한문 I-12</t>
  </si>
  <si>
    <t>한문 I-11</t>
  </si>
  <si>
    <t>한문 I-10</t>
  </si>
  <si>
    <t>한문 I-9</t>
  </si>
  <si>
    <t>한문 I-8</t>
  </si>
  <si>
    <t>한문 I-7</t>
  </si>
  <si>
    <t>한문 I-6</t>
  </si>
  <si>
    <t>한문 I-5</t>
  </si>
  <si>
    <t>한문 I-4</t>
  </si>
  <si>
    <t>한문 I-3</t>
  </si>
  <si>
    <t>한문 I-2</t>
  </si>
  <si>
    <t>한문 I-1</t>
  </si>
  <si>
    <t>한문 I-0</t>
  </si>
  <si>
    <t>국어A-40</t>
  </si>
  <si>
    <t>국어A-38</t>
  </si>
  <si>
    <t>국어A-37</t>
  </si>
  <si>
    <t>국어A-36</t>
  </si>
  <si>
    <t>국어A-35</t>
  </si>
  <si>
    <t>국어A-34</t>
  </si>
  <si>
    <t>국어A-33</t>
  </si>
  <si>
    <t>국어A-32</t>
  </si>
  <si>
    <t>국어A-31</t>
  </si>
  <si>
    <t>국어A-30</t>
  </si>
  <si>
    <t>국어A-29</t>
  </si>
  <si>
    <t>국어A-28</t>
  </si>
  <si>
    <t>국어A-27</t>
  </si>
  <si>
    <t>국어A-26</t>
  </si>
  <si>
    <t>국어A-25</t>
  </si>
  <si>
    <t>국어A-24</t>
  </si>
  <si>
    <t>국어A-23</t>
  </si>
  <si>
    <t>국어A-22</t>
  </si>
  <si>
    <t>국어A-21</t>
  </si>
  <si>
    <t>국어A-20</t>
  </si>
  <si>
    <t>국어A-19</t>
  </si>
  <si>
    <t>국어A-18</t>
  </si>
  <si>
    <t>국어A-17</t>
  </si>
  <si>
    <t>국어A-16</t>
  </si>
  <si>
    <t>국어A-15</t>
  </si>
  <si>
    <t>국어A-14</t>
  </si>
  <si>
    <t>국어A-13</t>
  </si>
  <si>
    <t>국어A-12</t>
  </si>
  <si>
    <t>국어A-11</t>
  </si>
  <si>
    <t>국어A-10</t>
  </si>
  <si>
    <t>국어A-9</t>
  </si>
  <si>
    <t>국어A-8</t>
  </si>
  <si>
    <t>국어A-7</t>
  </si>
  <si>
    <t>국어A-6</t>
  </si>
  <si>
    <t>국어A-5</t>
  </si>
  <si>
    <t>국어A-4</t>
  </si>
  <si>
    <t>국어A-3</t>
  </si>
  <si>
    <t>국어A-2</t>
  </si>
  <si>
    <t>국어A-0</t>
  </si>
  <si>
    <t>국어B-100</t>
  </si>
  <si>
    <t>국어B-98</t>
  </si>
  <si>
    <t>국어B-97</t>
  </si>
  <si>
    <t>국어B-96</t>
  </si>
  <si>
    <t>국어B-95</t>
  </si>
  <si>
    <t>국어B-94</t>
  </si>
  <si>
    <t>국어B-93</t>
  </si>
  <si>
    <t>국어B-92</t>
  </si>
  <si>
    <t>국어B-91</t>
  </si>
  <si>
    <t>국어B-90</t>
  </si>
  <si>
    <t>국어B-89</t>
  </si>
  <si>
    <t>국어B-88</t>
  </si>
  <si>
    <t>국어B-87</t>
  </si>
  <si>
    <t>국어B-86</t>
  </si>
  <si>
    <t>국어B-85</t>
  </si>
  <si>
    <t>국어B-84</t>
  </si>
  <si>
    <t>국어B-83</t>
  </si>
  <si>
    <t>국어B-82</t>
  </si>
  <si>
    <t>국어B-81</t>
  </si>
  <si>
    <t>국어B-80</t>
  </si>
  <si>
    <t>국어B-79</t>
  </si>
  <si>
    <t>국어B-78</t>
  </si>
  <si>
    <t>국어B-77</t>
  </si>
  <si>
    <t>국어B-76</t>
  </si>
  <si>
    <t>국어B-75</t>
  </si>
  <si>
    <t>국어B-74</t>
  </si>
  <si>
    <t>국어B-73</t>
  </si>
  <si>
    <t>국어B-72</t>
  </si>
  <si>
    <t>국어B-71</t>
  </si>
  <si>
    <t>국어B-70</t>
  </si>
  <si>
    <t>국어B-69</t>
  </si>
  <si>
    <t>국어B-68</t>
  </si>
  <si>
    <t>국어B-67</t>
  </si>
  <si>
    <t>국어B-66</t>
  </si>
  <si>
    <t>국어B-65</t>
  </si>
  <si>
    <t>국어B-64</t>
  </si>
  <si>
    <t>국어B-63</t>
  </si>
  <si>
    <t>국어B-62</t>
  </si>
  <si>
    <t>국어B-61</t>
  </si>
  <si>
    <t>국어B-60</t>
  </si>
  <si>
    <t>국어B-59</t>
  </si>
  <si>
    <t>국어B-58</t>
  </si>
  <si>
    <t>국어B-57</t>
  </si>
  <si>
    <t>국어B-56</t>
  </si>
  <si>
    <t>국어B-55</t>
  </si>
  <si>
    <t>국어B-54</t>
  </si>
  <si>
    <t>국어B-53</t>
  </si>
  <si>
    <t>국어B-52</t>
  </si>
  <si>
    <t>국어B-51</t>
  </si>
  <si>
    <t>국어B-50</t>
  </si>
  <si>
    <t>국어B-49</t>
  </si>
  <si>
    <t>국어B-48</t>
  </si>
  <si>
    <t>국어B-47</t>
  </si>
  <si>
    <t>국어B-46</t>
  </si>
  <si>
    <t>국어B-45</t>
  </si>
  <si>
    <t>국어B-44</t>
  </si>
  <si>
    <t>국어B-43</t>
  </si>
  <si>
    <t>국어B-42</t>
  </si>
  <si>
    <t>국어B-41</t>
  </si>
  <si>
    <t>국어B-40</t>
  </si>
  <si>
    <t>국어B-39</t>
  </si>
  <si>
    <t>국어B-38</t>
  </si>
  <si>
    <t>국어B-37</t>
  </si>
  <si>
    <t>국어B-36</t>
  </si>
  <si>
    <t>국어B-35</t>
  </si>
  <si>
    <t>국어B-34</t>
  </si>
  <si>
    <t>국어B-33</t>
  </si>
  <si>
    <t>국어B-32</t>
  </si>
  <si>
    <t>국어B-31</t>
  </si>
  <si>
    <t>국어B-30</t>
  </si>
  <si>
    <t>국어B-29</t>
  </si>
  <si>
    <t>국어B-28</t>
  </si>
  <si>
    <t>국어B-27</t>
  </si>
  <si>
    <t>국어B-26</t>
  </si>
  <si>
    <t>국어B-25</t>
  </si>
  <si>
    <t>국어B-24</t>
  </si>
  <si>
    <t>국어B-23</t>
  </si>
  <si>
    <t>국어B-22</t>
  </si>
  <si>
    <t>국어B-21</t>
  </si>
  <si>
    <t>국어B-20</t>
  </si>
  <si>
    <t>국어B-19</t>
  </si>
  <si>
    <t>국어B-18</t>
  </si>
  <si>
    <t>국어B-17</t>
  </si>
  <si>
    <t>국어B-16</t>
  </si>
  <si>
    <t>국어B-15</t>
  </si>
  <si>
    <t>국어B-14</t>
  </si>
  <si>
    <t>국어B-13</t>
  </si>
  <si>
    <t>국어B-12</t>
  </si>
  <si>
    <t>국어B-11</t>
  </si>
  <si>
    <t>국어B-10</t>
  </si>
  <si>
    <t>국어B-9</t>
  </si>
  <si>
    <t>국어B-8</t>
  </si>
  <si>
    <t>국어B-7</t>
  </si>
  <si>
    <t>국어B-6</t>
  </si>
  <si>
    <t>국어B-5</t>
  </si>
  <si>
    <t>국어B-4</t>
  </si>
  <si>
    <t>국어B-3</t>
  </si>
  <si>
    <t>국어B-2</t>
  </si>
  <si>
    <t>국어B-0</t>
  </si>
  <si>
    <t>수학B-52</t>
  </si>
  <si>
    <t>수학B-50</t>
  </si>
  <si>
    <t>수학B-49</t>
  </si>
  <si>
    <t>수학B-48</t>
  </si>
  <si>
    <t>수학B-47</t>
  </si>
  <si>
    <t>수학B-46</t>
  </si>
  <si>
    <t>수학B-45</t>
  </si>
  <si>
    <t>수학B-44</t>
  </si>
  <si>
    <t>수학B-43</t>
  </si>
  <si>
    <t>수학B-42</t>
  </si>
  <si>
    <t>수학B-41</t>
  </si>
  <si>
    <t>수학B-40</t>
  </si>
  <si>
    <t>수학B-39</t>
  </si>
  <si>
    <t>수학B-38</t>
  </si>
  <si>
    <t>수학B-37</t>
  </si>
  <si>
    <t>수학B-36</t>
  </si>
  <si>
    <t>수학B-35</t>
  </si>
  <si>
    <t>수학B-34</t>
  </si>
  <si>
    <t>수학B-33</t>
  </si>
  <si>
    <t>수학B-32</t>
  </si>
  <si>
    <t>수학B-31</t>
  </si>
  <si>
    <t>수학B-30</t>
  </si>
  <si>
    <t>수학B-29</t>
  </si>
  <si>
    <t>수학B-28</t>
  </si>
  <si>
    <t>수학B-27</t>
  </si>
  <si>
    <t>수학B-26</t>
  </si>
  <si>
    <t>수학B-25</t>
  </si>
  <si>
    <t>수학B-24</t>
  </si>
  <si>
    <t>수학B-23</t>
  </si>
  <si>
    <t>수학B-22</t>
  </si>
  <si>
    <t>수학B-21</t>
  </si>
  <si>
    <t>수학B-20</t>
  </si>
  <si>
    <t>수학B-19</t>
  </si>
  <si>
    <t>수학B-18</t>
  </si>
  <si>
    <t>수학B-17</t>
  </si>
  <si>
    <t>수학B-16</t>
  </si>
  <si>
    <t>수학B-15</t>
  </si>
  <si>
    <t>수학B-14</t>
  </si>
  <si>
    <t>수학B-13</t>
  </si>
  <si>
    <t>수학B-12</t>
  </si>
  <si>
    <t>수학B-11</t>
  </si>
  <si>
    <t>수학B-10</t>
  </si>
  <si>
    <t>수학B-9</t>
  </si>
  <si>
    <t>수학B-8</t>
  </si>
  <si>
    <t>수학B-7</t>
  </si>
  <si>
    <t>수학B-6</t>
  </si>
  <si>
    <t>수학B-5</t>
  </si>
  <si>
    <t>수학B-4</t>
  </si>
  <si>
    <t>수학B-3</t>
  </si>
  <si>
    <t>수학B-2</t>
  </si>
  <si>
    <t>수학B-0</t>
  </si>
  <si>
    <t>수학A-64</t>
  </si>
  <si>
    <t>수학A-62</t>
  </si>
  <si>
    <t>수학A-61</t>
  </si>
  <si>
    <t>수학A-60</t>
  </si>
  <si>
    <t>수학A-59</t>
  </si>
  <si>
    <t>수학A-58</t>
  </si>
  <si>
    <t>수학A-57</t>
  </si>
  <si>
    <t>수학A-56</t>
  </si>
  <si>
    <t>수학A-55</t>
  </si>
  <si>
    <t>수학A-54</t>
  </si>
  <si>
    <t>수학A-53</t>
  </si>
  <si>
    <t>수학A-52</t>
  </si>
  <si>
    <t>수학A-51</t>
  </si>
  <si>
    <t>수학A-50</t>
  </si>
  <si>
    <t>수학A-49</t>
  </si>
  <si>
    <t>수학A-48</t>
  </si>
  <si>
    <t>수학A-47</t>
  </si>
  <si>
    <t>수학A-46</t>
  </si>
  <si>
    <t>수학A-45</t>
  </si>
  <si>
    <t>수학A-44</t>
  </si>
  <si>
    <t>수학A-43</t>
  </si>
  <si>
    <t>수학A-42</t>
  </si>
  <si>
    <t>수학A-41</t>
  </si>
  <si>
    <t>수학A-40</t>
  </si>
  <si>
    <t>수학A-39</t>
  </si>
  <si>
    <t>수학A-38</t>
  </si>
  <si>
    <t>수학A-37</t>
  </si>
  <si>
    <t>수학A-36</t>
  </si>
  <si>
    <t>수학A-35</t>
  </si>
  <si>
    <t>수학A-34</t>
  </si>
  <si>
    <t>수학A-33</t>
  </si>
  <si>
    <t>수학A-32</t>
  </si>
  <si>
    <t>수학A-31</t>
  </si>
  <si>
    <t>수학A-30</t>
  </si>
  <si>
    <t>수학A-29</t>
  </si>
  <si>
    <t>수학A-28</t>
  </si>
  <si>
    <t>수학A-27</t>
  </si>
  <si>
    <t>수학A-26</t>
  </si>
  <si>
    <t>수학A-25</t>
  </si>
  <si>
    <t>수학A-24</t>
  </si>
  <si>
    <t>수학A-23</t>
  </si>
  <si>
    <t>수학A-22</t>
  </si>
  <si>
    <t>수학A-21</t>
  </si>
  <si>
    <t>수학A-20</t>
  </si>
  <si>
    <t>수학A-19</t>
  </si>
  <si>
    <t>수학A-18</t>
  </si>
  <si>
    <t>수학A-17</t>
  </si>
  <si>
    <t>수학A-16</t>
  </si>
  <si>
    <t>수학A-15</t>
  </si>
  <si>
    <t>수학A-14</t>
  </si>
  <si>
    <t>수학A-13</t>
  </si>
  <si>
    <t>수학A-12</t>
  </si>
  <si>
    <t>수학A-11</t>
  </si>
  <si>
    <t>수학A-10</t>
  </si>
  <si>
    <t>수학A-9</t>
  </si>
  <si>
    <t>수학A-8</t>
  </si>
  <si>
    <t>수학A-7</t>
  </si>
  <si>
    <t>수학A-6</t>
  </si>
  <si>
    <t>수학A-5</t>
  </si>
  <si>
    <t>수학A-4</t>
  </si>
  <si>
    <t>수학A-3</t>
  </si>
  <si>
    <t>수학A-2</t>
  </si>
  <si>
    <t>수학A-0</t>
  </si>
  <si>
    <t>물1-24</t>
  </si>
  <si>
    <t>물1-22</t>
  </si>
  <si>
    <t>물1-21</t>
  </si>
  <si>
    <t>물1-20</t>
  </si>
  <si>
    <t>물1-19</t>
  </si>
  <si>
    <t>물1-18</t>
  </si>
  <si>
    <t>물1-17</t>
  </si>
  <si>
    <t>물1-16</t>
  </si>
  <si>
    <t>물1-15</t>
  </si>
  <si>
    <t>물1-14</t>
  </si>
  <si>
    <t>물1-13</t>
  </si>
  <si>
    <t>물1-12</t>
  </si>
  <si>
    <t>물1-11</t>
  </si>
  <si>
    <t>물1-10</t>
  </si>
  <si>
    <t>물1-9</t>
  </si>
  <si>
    <t>물1-8</t>
  </si>
  <si>
    <t>물1-7</t>
  </si>
  <si>
    <t>물1-6</t>
  </si>
  <si>
    <t>물1-5</t>
  </si>
  <si>
    <t>물1-4</t>
  </si>
  <si>
    <t>물1-3</t>
  </si>
  <si>
    <t>물1-2</t>
  </si>
  <si>
    <t>물1-0</t>
  </si>
  <si>
    <t>화1-25</t>
  </si>
  <si>
    <t>화1-24</t>
  </si>
  <si>
    <t>화1-23</t>
  </si>
  <si>
    <t>화1-22</t>
  </si>
  <si>
    <t>화1-21</t>
  </si>
  <si>
    <t>화1-20</t>
  </si>
  <si>
    <t>화1-19</t>
  </si>
  <si>
    <t>화1-18</t>
  </si>
  <si>
    <t>화1-17</t>
  </si>
  <si>
    <t>화1-16</t>
  </si>
  <si>
    <t>화1-15</t>
  </si>
  <si>
    <t>화1-14</t>
  </si>
  <si>
    <t>화1-13</t>
  </si>
  <si>
    <t>화1-12</t>
  </si>
  <si>
    <t>화1-11</t>
  </si>
  <si>
    <t>화1-10</t>
  </si>
  <si>
    <t>화1-9</t>
  </si>
  <si>
    <t>화1-8</t>
  </si>
  <si>
    <t>화1-7</t>
  </si>
  <si>
    <t>화1-6</t>
  </si>
  <si>
    <t>화1-5</t>
  </si>
  <si>
    <t>화1-4</t>
  </si>
  <si>
    <t>화1-3</t>
  </si>
  <si>
    <t>화1-2</t>
  </si>
  <si>
    <t>화1-0</t>
  </si>
  <si>
    <t>생1-28</t>
  </si>
  <si>
    <t>생1-26</t>
  </si>
  <si>
    <t>생1-25</t>
  </si>
  <si>
    <t>생1-24</t>
  </si>
  <si>
    <t>생1-23</t>
  </si>
  <si>
    <t>생1-22</t>
  </si>
  <si>
    <t>생1-21</t>
  </si>
  <si>
    <t>생1-20</t>
  </si>
  <si>
    <t>생1-19</t>
  </si>
  <si>
    <t>생1-18</t>
  </si>
  <si>
    <t>생1-17</t>
  </si>
  <si>
    <t>생1-16</t>
  </si>
  <si>
    <t>생1-15</t>
  </si>
  <si>
    <t>생1-14</t>
  </si>
  <si>
    <t>생1-13</t>
  </si>
  <si>
    <t>생1-12</t>
  </si>
  <si>
    <t>생1-11</t>
  </si>
  <si>
    <t>생1-10</t>
  </si>
  <si>
    <t>생1-9</t>
  </si>
  <si>
    <t>생1-8</t>
  </si>
  <si>
    <t>생1-7</t>
  </si>
  <si>
    <t>생1-6</t>
  </si>
  <si>
    <t>생1-5</t>
  </si>
  <si>
    <t>생1-4</t>
  </si>
  <si>
    <t>생1-3</t>
  </si>
  <si>
    <t>생1-2</t>
  </si>
  <si>
    <t>생1-0</t>
  </si>
  <si>
    <t>지1-28</t>
  </si>
  <si>
    <t>지1-26</t>
  </si>
  <si>
    <t>지1-25</t>
  </si>
  <si>
    <t>지1-24</t>
  </si>
  <si>
    <t>지1-23</t>
  </si>
  <si>
    <t>지1-22</t>
  </si>
  <si>
    <t>지1-21</t>
  </si>
  <si>
    <t>지1-20</t>
  </si>
  <si>
    <t>지1-19</t>
  </si>
  <si>
    <t>지1-18</t>
  </si>
  <si>
    <t>지1-17</t>
  </si>
  <si>
    <t>지1-16</t>
  </si>
  <si>
    <t>지1-15</t>
  </si>
  <si>
    <t>지1-14</t>
  </si>
  <si>
    <t>지1-13</t>
  </si>
  <si>
    <t>지1-12</t>
  </si>
  <si>
    <t>지1-11</t>
  </si>
  <si>
    <t>지1-10</t>
  </si>
  <si>
    <t>지1-9</t>
  </si>
  <si>
    <t>지1-8</t>
  </si>
  <si>
    <t>지1-7</t>
  </si>
  <si>
    <t>지1-6</t>
  </si>
  <si>
    <t>지1-5</t>
  </si>
  <si>
    <t>지1-4</t>
  </si>
  <si>
    <t>지1-3</t>
  </si>
  <si>
    <t>지1-2</t>
  </si>
  <si>
    <t>지1-0</t>
  </si>
  <si>
    <t>물2-31</t>
  </si>
  <si>
    <t>물2-30</t>
  </si>
  <si>
    <t>물2-29</t>
  </si>
  <si>
    <t>물2-28</t>
  </si>
  <si>
    <t>물2-27</t>
  </si>
  <si>
    <t>물2-26</t>
  </si>
  <si>
    <t>물2-25</t>
  </si>
  <si>
    <t>물2-24</t>
  </si>
  <si>
    <t>물2-23</t>
  </si>
  <si>
    <t>물2-22</t>
  </si>
  <si>
    <t>물2-21</t>
  </si>
  <si>
    <t>물2-20</t>
  </si>
  <si>
    <t>물2-19</t>
  </si>
  <si>
    <t>물2-18</t>
  </si>
  <si>
    <t>물2-17</t>
  </si>
  <si>
    <t>물2-16</t>
  </si>
  <si>
    <t>물2-15</t>
  </si>
  <si>
    <t>물2-14</t>
  </si>
  <si>
    <t>물2-13</t>
  </si>
  <si>
    <t>물2-12</t>
  </si>
  <si>
    <t>물2-11</t>
  </si>
  <si>
    <t>물2-10</t>
  </si>
  <si>
    <t>물2-9</t>
  </si>
  <si>
    <t>물2-8</t>
  </si>
  <si>
    <t>물2-7</t>
  </si>
  <si>
    <t>물2-6</t>
  </si>
  <si>
    <t>물2-5</t>
  </si>
  <si>
    <t>물2-4</t>
  </si>
  <si>
    <t>물2-3</t>
  </si>
  <si>
    <t>물2-2</t>
  </si>
  <si>
    <t>물2-0</t>
  </si>
  <si>
    <t>화2-27</t>
  </si>
  <si>
    <t>화2-25</t>
  </si>
  <si>
    <t>화2-24</t>
  </si>
  <si>
    <t>화2-23</t>
  </si>
  <si>
    <t>화2-22</t>
  </si>
  <si>
    <t>화2-21</t>
  </si>
  <si>
    <t>화2-20</t>
  </si>
  <si>
    <t>화2-19</t>
  </si>
  <si>
    <t>화2-18</t>
  </si>
  <si>
    <t>화2-17</t>
  </si>
  <si>
    <t>화2-16</t>
  </si>
  <si>
    <t>화2-15</t>
  </si>
  <si>
    <t>화2-14</t>
  </si>
  <si>
    <t>화2-13</t>
  </si>
  <si>
    <t>화2-12</t>
  </si>
  <si>
    <t>화2-11</t>
  </si>
  <si>
    <t>화2-10</t>
  </si>
  <si>
    <t>화2-9</t>
  </si>
  <si>
    <t>화2-8</t>
  </si>
  <si>
    <t>화2-7</t>
  </si>
  <si>
    <t>화2-6</t>
  </si>
  <si>
    <t>화2-5</t>
  </si>
  <si>
    <t>화2-4</t>
  </si>
  <si>
    <t>화2-3</t>
  </si>
  <si>
    <t>화2-2</t>
  </si>
  <si>
    <t>화2-0</t>
  </si>
  <si>
    <t>생2-29</t>
  </si>
  <si>
    <t>생2-27</t>
  </si>
  <si>
    <t>생2-26</t>
  </si>
  <si>
    <t>생2-25</t>
  </si>
  <si>
    <t>생2-24</t>
  </si>
  <si>
    <t>생2-23</t>
  </si>
  <si>
    <t>생2-22</t>
  </si>
  <si>
    <t>생2-21</t>
  </si>
  <si>
    <t>생2-20</t>
  </si>
  <si>
    <t>생2-19</t>
  </si>
  <si>
    <t>생2-18</t>
  </si>
  <si>
    <t>생2-17</t>
  </si>
  <si>
    <t>생2-16</t>
  </si>
  <si>
    <t>생2-15</t>
  </si>
  <si>
    <t>생2-14</t>
  </si>
  <si>
    <t>생2-13</t>
  </si>
  <si>
    <t>생2-12</t>
  </si>
  <si>
    <t>생2-11</t>
  </si>
  <si>
    <t>생2-10</t>
  </si>
  <si>
    <t>생2-9</t>
  </si>
  <si>
    <t>생2-8</t>
  </si>
  <si>
    <t>생2-7</t>
  </si>
  <si>
    <t>생2-6</t>
  </si>
  <si>
    <t>생2-5</t>
  </si>
  <si>
    <t>생2-4</t>
  </si>
  <si>
    <t>생2-3</t>
  </si>
  <si>
    <t>생2-2</t>
  </si>
  <si>
    <t>생2-0</t>
  </si>
  <si>
    <t>지2-29</t>
  </si>
  <si>
    <t>지2-27</t>
  </si>
  <si>
    <t>지2-26</t>
  </si>
  <si>
    <t>지2-25</t>
  </si>
  <si>
    <t>지2-24</t>
  </si>
  <si>
    <t>지2-23</t>
  </si>
  <si>
    <t>지2-22</t>
  </si>
  <si>
    <t>지2-21</t>
  </si>
  <si>
    <t>지2-20</t>
  </si>
  <si>
    <t>지2-19</t>
  </si>
  <si>
    <t>지2-18</t>
  </si>
  <si>
    <t>지2-17</t>
  </si>
  <si>
    <t>지2-16</t>
  </si>
  <si>
    <t>지2-15</t>
  </si>
  <si>
    <t>지2-14</t>
  </si>
  <si>
    <t>지2-13</t>
  </si>
  <si>
    <t>지2-12</t>
  </si>
  <si>
    <t>지2-11</t>
  </si>
  <si>
    <t>지2-10</t>
  </si>
  <si>
    <t>지2-9</t>
  </si>
  <si>
    <t>지2-8</t>
  </si>
  <si>
    <t>지2-7</t>
  </si>
  <si>
    <t>지2-6</t>
  </si>
  <si>
    <t>지2-5</t>
  </si>
  <si>
    <t>지2-4</t>
  </si>
  <si>
    <t>지2-3</t>
  </si>
  <si>
    <t>지2-2</t>
  </si>
  <si>
    <t>지2-0</t>
  </si>
  <si>
    <t>2016 물량공급 계산기 Final - 원점수Ver (160301)</t>
    <phoneticPr fontId="5" type="noConversion"/>
  </si>
  <si>
    <t>ETOOS(수B)</t>
    <phoneticPr fontId="3" type="noConversion"/>
  </si>
  <si>
    <t>Orbi Kale(수B)</t>
    <phoneticPr fontId="3" type="noConversion"/>
  </si>
  <si>
    <t>진학사(수B)</t>
    <phoneticPr fontId="3" type="noConversion"/>
  </si>
  <si>
    <t>http://cafe.naver.com/romul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</si>
</sst>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);[Red]\(0.00\)"/>
    <numFmt numFmtId="177" formatCode="0.000_);[Red]\(0.000\)"/>
    <numFmt numFmtId="178" formatCode="0.0000"/>
    <numFmt numFmtId="179" formatCode="0.000"/>
    <numFmt numFmtId="180" formatCode="0.0_);[Red]\(0.0\)"/>
    <numFmt numFmtId="181" formatCode="0_);[Red]\(0\)"/>
    <numFmt numFmtId="182" formatCode="0.0%"/>
    <numFmt numFmtId="183" formatCode="0.00000"/>
    <numFmt numFmtId="184" formatCode="0.00_ "/>
  </numFmts>
  <fonts count="47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sz val="10"/>
      <name val="돋움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555555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0"/>
      <color rgb="FF262626"/>
      <name val="맑은 고딕"/>
      <family val="3"/>
      <charset val="129"/>
    </font>
    <font>
      <sz val="10"/>
      <color rgb="FF262626"/>
      <name val="맑은 고딕"/>
      <family val="3"/>
      <charset val="129"/>
    </font>
    <font>
      <b/>
      <sz val="9"/>
      <color rgb="FF366092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나눔명조OTF"/>
      <family val="1"/>
      <charset val="129"/>
    </font>
    <font>
      <sz val="9"/>
      <color indexed="8"/>
      <name val="나눔명조OTF"/>
      <family val="1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u/>
      <sz val="11"/>
      <color theme="10"/>
      <name val="맑은 고딕"/>
      <family val="2"/>
      <scheme val="minor"/>
    </font>
    <font>
      <sz val="10"/>
      <color rgb="FF70AD47"/>
      <name val="나눔명조OTF"/>
      <family val="1"/>
      <charset val="129"/>
    </font>
    <font>
      <sz val="8"/>
      <color rgb="FFBF8F00"/>
      <name val="나눔명조OTF"/>
      <family val="1"/>
      <charset val="129"/>
    </font>
    <font>
      <sz val="8"/>
      <color rgb="FF000000"/>
      <name val="나눔명조OTF"/>
      <family val="1"/>
      <charset val="129"/>
    </font>
    <font>
      <sz val="8"/>
      <name val="나눔명조OTF"/>
      <family val="1"/>
      <charset val="129"/>
    </font>
    <font>
      <sz val="9"/>
      <color rgb="FF000000"/>
      <name val="나눔명조OTF"/>
      <family val="1"/>
      <charset val="129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u/>
      <sz val="28"/>
      <color theme="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BFBFB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rgb="FFED7D31"/>
      </left>
      <right/>
      <top style="dashed">
        <color rgb="FFED7D31"/>
      </top>
      <bottom style="dashed">
        <color rgb="FFED7D31"/>
      </bottom>
      <diagonal/>
    </border>
    <border>
      <left/>
      <right/>
      <top style="dashed">
        <color rgb="FFED7D31"/>
      </top>
      <bottom style="dashed">
        <color rgb="FFED7D31"/>
      </bottom>
      <diagonal/>
    </border>
    <border>
      <left/>
      <right style="dashed">
        <color rgb="FFED7D31"/>
      </right>
      <top style="dashed">
        <color rgb="FFED7D31"/>
      </top>
      <bottom style="dashed">
        <color rgb="FFED7D31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37" fillId="0" borderId="0" applyNumberFormat="0" applyFill="0" applyBorder="0" applyAlignment="0" applyProtection="0"/>
    <xf numFmtId="0" fontId="43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/>
    <xf numFmtId="0" fontId="12" fillId="0" borderId="0" xfId="0" applyFont="1"/>
    <xf numFmtId="0" fontId="14" fillId="0" borderId="0" xfId="0" applyFont="1"/>
    <xf numFmtId="0" fontId="0" fillId="0" borderId="0" xfId="0" applyNumberFormat="1"/>
    <xf numFmtId="0" fontId="15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right" vertical="center"/>
    </xf>
    <xf numFmtId="0" fontId="10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right" vertical="center"/>
    </xf>
    <xf numFmtId="176" fontId="9" fillId="0" borderId="1" xfId="0" applyNumberFormat="1" applyFont="1" applyBorder="1" applyAlignment="1" applyProtection="1">
      <alignment horizontal="right" vertical="center"/>
    </xf>
    <xf numFmtId="177" fontId="9" fillId="0" borderId="1" xfId="0" applyNumberFormat="1" applyFont="1" applyBorder="1" applyAlignment="1" applyProtection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</xf>
    <xf numFmtId="10" fontId="9" fillId="0" borderId="0" xfId="1" applyNumberFormat="1" applyFont="1" applyBorder="1" applyAlignment="1" applyProtection="1">
      <alignment horizontal="right" vertical="center"/>
    </xf>
    <xf numFmtId="10" fontId="9" fillId="0" borderId="0" xfId="1" applyNumberFormat="1" applyFont="1" applyAlignment="1" applyProtection="1"/>
    <xf numFmtId="178" fontId="9" fillId="0" borderId="0" xfId="0" applyNumberFormat="1" applyFont="1" applyProtection="1"/>
    <xf numFmtId="179" fontId="9" fillId="0" borderId="0" xfId="0" applyNumberFormat="1" applyFont="1" applyProtection="1"/>
    <xf numFmtId="0" fontId="12" fillId="0" borderId="0" xfId="0" applyFont="1" applyProtection="1"/>
    <xf numFmtId="180" fontId="9" fillId="0" borderId="1" xfId="0" applyNumberFormat="1" applyFont="1" applyBorder="1" applyAlignment="1" applyProtection="1">
      <alignment horizontal="right" vertical="center"/>
    </xf>
    <xf numFmtId="180" fontId="9" fillId="0" borderId="0" xfId="0" applyNumberFormat="1" applyFont="1" applyBorder="1" applyAlignment="1" applyProtection="1">
      <alignment horizontal="right" vertical="center"/>
    </xf>
    <xf numFmtId="0" fontId="15" fillId="8" borderId="9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2">
      <alignment vertical="center"/>
    </xf>
    <xf numFmtId="10" fontId="2" fillId="0" borderId="0" xfId="1" applyNumberFormat="1" applyFont="1">
      <alignment vertical="center"/>
    </xf>
    <xf numFmtId="176" fontId="10" fillId="0" borderId="1" xfId="2" applyNumberFormat="1" applyFont="1" applyBorder="1" applyAlignment="1" applyProtection="1">
      <alignment horizontal="center" vertical="center"/>
    </xf>
    <xf numFmtId="176" fontId="10" fillId="11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0" fillId="0" borderId="1" xfId="0" applyBorder="1"/>
    <xf numFmtId="182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/>
    <xf numFmtId="177" fontId="9" fillId="0" borderId="0" xfId="0" applyNumberFormat="1" applyFont="1" applyProtection="1"/>
    <xf numFmtId="176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176" fontId="20" fillId="0" borderId="1" xfId="2" applyNumberFormat="1" applyFont="1" applyBorder="1" applyAlignment="1" applyProtection="1">
      <alignment horizontal="center" vertical="center"/>
    </xf>
    <xf numFmtId="176" fontId="0" fillId="0" borderId="1" xfId="0" applyNumberFormat="1" applyBorder="1"/>
    <xf numFmtId="0" fontId="9" fillId="0" borderId="1" xfId="0" applyFont="1" applyBorder="1" applyProtection="1"/>
    <xf numFmtId="176" fontId="9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176" fontId="9" fillId="0" borderId="1" xfId="0" applyNumberFormat="1" applyFont="1" applyBorder="1" applyAlignment="1" applyProtection="1">
      <alignment horizontal="center" wrapText="1"/>
    </xf>
    <xf numFmtId="176" fontId="12" fillId="0" borderId="1" xfId="0" applyNumberFormat="1" applyFont="1" applyBorder="1" applyAlignment="1" applyProtection="1">
      <alignment horizontal="right" vertical="center"/>
    </xf>
    <xf numFmtId="2" fontId="0" fillId="0" borderId="0" xfId="0" applyNumberFormat="1" applyProtection="1"/>
    <xf numFmtId="0" fontId="9" fillId="0" borderId="0" xfId="0" applyFont="1" applyAlignment="1" applyProtection="1">
      <alignment horizontal="center"/>
    </xf>
    <xf numFmtId="177" fontId="9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81" fontId="9" fillId="0" borderId="0" xfId="0" applyNumberFormat="1" applyFont="1" applyBorder="1" applyAlignment="1" applyProtection="1">
      <alignment horizontal="center" vertical="center"/>
    </xf>
    <xf numFmtId="0" fontId="7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176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/>
    <xf numFmtId="176" fontId="25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177" fontId="0" fillId="0" borderId="0" xfId="0" applyNumberFormat="1"/>
    <xf numFmtId="17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77" fontId="25" fillId="0" borderId="1" xfId="0" applyNumberFormat="1" applyFont="1" applyBorder="1" applyAlignment="1">
      <alignment horizontal="center"/>
    </xf>
    <xf numFmtId="0" fontId="9" fillId="0" borderId="0" xfId="0" applyFont="1" applyAlignment="1" applyProtection="1">
      <alignment wrapText="1"/>
    </xf>
    <xf numFmtId="0" fontId="30" fillId="0" borderId="0" xfId="0" applyFont="1" applyAlignment="1" applyProtection="1">
      <alignment wrapText="1"/>
    </xf>
    <xf numFmtId="0" fontId="9" fillId="0" borderId="0" xfId="0" applyFont="1" applyAlignment="1">
      <alignment wrapText="1"/>
    </xf>
    <xf numFmtId="0" fontId="29" fillId="0" borderId="0" xfId="0" applyFont="1" applyAlignment="1" applyProtection="1">
      <alignment wrapText="1"/>
    </xf>
    <xf numFmtId="0" fontId="9" fillId="0" borderId="0" xfId="0" applyFont="1" applyAlignment="1">
      <alignment horizontal="center" wrapText="1"/>
    </xf>
    <xf numFmtId="182" fontId="9" fillId="0" borderId="0" xfId="1" applyNumberFormat="1" applyFont="1" applyAlignment="1" applyProtection="1"/>
    <xf numFmtId="0" fontId="31" fillId="0" borderId="0" xfId="3" applyFont="1" applyAlignment="1">
      <alignment horizontal="center" vertical="center"/>
    </xf>
    <xf numFmtId="0" fontId="3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10" fontId="34" fillId="0" borderId="0" xfId="3" applyNumberFormat="1" applyFont="1" applyAlignment="1">
      <alignment horizontal="center" vertical="center"/>
    </xf>
    <xf numFmtId="0" fontId="31" fillId="0" borderId="0" xfId="3" applyFont="1" applyAlignment="1">
      <alignment horizontal="left" vertical="center" wrapText="1"/>
    </xf>
    <xf numFmtId="0" fontId="31" fillId="0" borderId="0" xfId="3" applyFont="1">
      <alignment vertical="center"/>
    </xf>
    <xf numFmtId="0" fontId="35" fillId="0" borderId="19" xfId="3" applyFont="1" applyBorder="1" applyAlignment="1">
      <alignment vertical="center"/>
    </xf>
    <xf numFmtId="0" fontId="35" fillId="0" borderId="22" xfId="3" applyFont="1" applyBorder="1" applyAlignment="1">
      <alignment vertical="center"/>
    </xf>
    <xf numFmtId="0" fontId="34" fillId="0" borderId="41" xfId="3" applyFont="1" applyFill="1" applyBorder="1" applyAlignment="1">
      <alignment horizontal="center" vertical="center"/>
    </xf>
    <xf numFmtId="0" fontId="34" fillId="0" borderId="42" xfId="3" applyFont="1" applyFill="1" applyBorder="1" applyAlignment="1">
      <alignment horizontal="center" vertical="center"/>
    </xf>
    <xf numFmtId="0" fontId="34" fillId="0" borderId="38" xfId="3" applyFont="1" applyFill="1" applyBorder="1" applyAlignment="1">
      <alignment horizontal="center" vertical="center"/>
    </xf>
    <xf numFmtId="0" fontId="34" fillId="0" borderId="44" xfId="3" applyFont="1" applyFill="1" applyBorder="1" applyAlignment="1">
      <alignment horizontal="center" vertical="center"/>
    </xf>
    <xf numFmtId="0" fontId="34" fillId="0" borderId="22" xfId="3" applyFont="1" applyFill="1" applyBorder="1" applyAlignment="1">
      <alignment horizontal="center" vertical="center"/>
    </xf>
    <xf numFmtId="0" fontId="34" fillId="0" borderId="44" xfId="3" applyFont="1" applyFill="1" applyBorder="1" applyAlignment="1">
      <alignment horizontal="center" vertical="center" wrapText="1"/>
    </xf>
    <xf numFmtId="0" fontId="34" fillId="0" borderId="21" xfId="3" applyFont="1" applyFill="1" applyBorder="1" applyAlignment="1">
      <alignment horizontal="center" vertical="center" wrapText="1"/>
    </xf>
    <xf numFmtId="0" fontId="34" fillId="0" borderId="45" xfId="3" applyFont="1" applyFill="1" applyBorder="1" applyAlignment="1">
      <alignment horizontal="center" vertical="center" wrapText="1"/>
    </xf>
    <xf numFmtId="0" fontId="34" fillId="0" borderId="39" xfId="3" applyFont="1" applyFill="1" applyBorder="1" applyAlignment="1">
      <alignment horizontal="center" vertical="center" wrapText="1"/>
    </xf>
    <xf numFmtId="0" fontId="32" fillId="0" borderId="70" xfId="3" applyFont="1" applyFill="1" applyBorder="1" applyAlignment="1">
      <alignment horizontal="center" vertical="center"/>
    </xf>
    <xf numFmtId="0" fontId="34" fillId="0" borderId="46" xfId="3" applyFont="1" applyFill="1" applyBorder="1" applyAlignment="1">
      <alignment horizontal="left" vertical="center"/>
    </xf>
    <xf numFmtId="0" fontId="33" fillId="0" borderId="47" xfId="3" applyFont="1" applyFill="1" applyBorder="1" applyAlignment="1">
      <alignment horizontal="center" vertical="center"/>
    </xf>
    <xf numFmtId="0" fontId="33" fillId="0" borderId="36" xfId="3" applyFont="1" applyFill="1" applyBorder="1" applyAlignment="1">
      <alignment horizontal="center" vertical="center"/>
    </xf>
    <xf numFmtId="0" fontId="33" fillId="0" borderId="50" xfId="3" applyFont="1" applyFill="1" applyBorder="1" applyAlignment="1">
      <alignment horizontal="center" vertical="center"/>
    </xf>
    <xf numFmtId="0" fontId="33" fillId="0" borderId="31" xfId="3" applyFont="1" applyFill="1" applyBorder="1" applyAlignment="1">
      <alignment horizontal="center" vertical="center"/>
    </xf>
    <xf numFmtId="0" fontId="33" fillId="0" borderId="46" xfId="3" applyFont="1" applyFill="1" applyBorder="1" applyAlignment="1">
      <alignment horizontal="center" vertical="center"/>
    </xf>
    <xf numFmtId="0" fontId="33" fillId="0" borderId="49" xfId="3" applyFont="1" applyFill="1" applyBorder="1" applyAlignment="1">
      <alignment horizontal="center" vertical="center"/>
    </xf>
    <xf numFmtId="0" fontId="33" fillId="0" borderId="48" xfId="3" applyFont="1" applyFill="1" applyBorder="1" applyAlignment="1">
      <alignment horizontal="center" vertical="center"/>
    </xf>
    <xf numFmtId="0" fontId="34" fillId="0" borderId="46" xfId="3" applyFont="1" applyFill="1" applyBorder="1" applyAlignment="1">
      <alignment horizontal="center" vertical="center"/>
    </xf>
    <xf numFmtId="0" fontId="34" fillId="0" borderId="47" xfId="3" applyFont="1" applyFill="1" applyBorder="1" applyAlignment="1">
      <alignment horizontal="center" vertical="center"/>
    </xf>
    <xf numFmtId="0" fontId="34" fillId="0" borderId="49" xfId="3" applyFont="1" applyFill="1" applyBorder="1" applyAlignment="1">
      <alignment horizontal="center" vertical="center"/>
    </xf>
    <xf numFmtId="0" fontId="34" fillId="0" borderId="58" xfId="3" applyFont="1" applyFill="1" applyBorder="1" applyAlignment="1">
      <alignment horizontal="center" vertical="center"/>
    </xf>
    <xf numFmtId="0" fontId="34" fillId="16" borderId="49" xfId="3" applyFont="1" applyFill="1" applyBorder="1" applyAlignment="1">
      <alignment horizontal="center" vertical="center"/>
    </xf>
    <xf numFmtId="0" fontId="33" fillId="0" borderId="47" xfId="3" applyFont="1" applyFill="1" applyBorder="1" applyAlignment="1">
      <alignment horizontal="center" vertical="center" wrapText="1"/>
    </xf>
    <xf numFmtId="0" fontId="33" fillId="0" borderId="51" xfId="3" applyFont="1" applyFill="1" applyBorder="1" applyAlignment="1">
      <alignment horizontal="center" vertical="center"/>
    </xf>
    <xf numFmtId="0" fontId="33" fillId="0" borderId="49" xfId="3" applyFont="1" applyFill="1" applyBorder="1" applyAlignment="1">
      <alignment horizontal="left" vertical="center" wrapText="1"/>
    </xf>
    <xf numFmtId="0" fontId="34" fillId="0" borderId="49" xfId="3" applyFont="1" applyFill="1" applyBorder="1" applyAlignment="1">
      <alignment horizontal="left" vertical="center"/>
    </xf>
    <xf numFmtId="0" fontId="32" fillId="0" borderId="3" xfId="3" applyFont="1" applyFill="1" applyBorder="1" applyAlignment="1">
      <alignment horizontal="center" vertical="center"/>
    </xf>
    <xf numFmtId="0" fontId="33" fillId="0" borderId="81" xfId="3" applyFont="1" applyFill="1" applyBorder="1" applyAlignment="1">
      <alignment horizontal="center" vertical="center"/>
    </xf>
    <xf numFmtId="0" fontId="34" fillId="11" borderId="47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center" vertical="center"/>
    </xf>
    <xf numFmtId="0" fontId="34" fillId="18" borderId="47" xfId="3" applyFont="1" applyFill="1" applyBorder="1" applyAlignment="1">
      <alignment horizontal="center" vertical="center"/>
    </xf>
    <xf numFmtId="0" fontId="34" fillId="17" borderId="47" xfId="3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horizontal="center" vertical="center"/>
    </xf>
    <xf numFmtId="0" fontId="33" fillId="0" borderId="15" xfId="3" applyFont="1" applyFill="1" applyBorder="1" applyAlignment="1">
      <alignment horizontal="center" vertical="center"/>
    </xf>
    <xf numFmtId="0" fontId="33" fillId="0" borderId="63" xfId="3" applyFont="1" applyFill="1" applyBorder="1" applyAlignment="1">
      <alignment horizontal="center" vertical="center"/>
    </xf>
    <xf numFmtId="0" fontId="33" fillId="0" borderId="64" xfId="3" applyFont="1" applyFill="1" applyBorder="1" applyAlignment="1">
      <alignment horizontal="center" vertical="center"/>
    </xf>
    <xf numFmtId="0" fontId="34" fillId="0" borderId="48" xfId="3" applyFont="1" applyFill="1" applyBorder="1" applyAlignment="1">
      <alignment horizontal="center" vertical="center"/>
    </xf>
    <xf numFmtId="0" fontId="33" fillId="0" borderId="56" xfId="3" applyFont="1" applyFill="1" applyBorder="1" applyAlignment="1">
      <alignment horizontal="center" vertical="center"/>
    </xf>
    <xf numFmtId="0" fontId="33" fillId="0" borderId="59" xfId="3" applyFont="1" applyFill="1" applyBorder="1" applyAlignment="1">
      <alignment horizontal="center" vertical="center"/>
    </xf>
    <xf numFmtId="0" fontId="33" fillId="11" borderId="15" xfId="3" applyFont="1" applyFill="1" applyBorder="1" applyAlignment="1">
      <alignment horizontal="center" vertical="center"/>
    </xf>
    <xf numFmtId="182" fontId="31" fillId="0" borderId="0" xfId="1" applyNumberFormat="1" applyFont="1">
      <alignment vertical="center"/>
    </xf>
    <xf numFmtId="0" fontId="34" fillId="0" borderId="47" xfId="3" applyFont="1" applyFill="1" applyBorder="1" applyAlignment="1">
      <alignment horizontal="center" vertical="center" wrapText="1"/>
    </xf>
    <xf numFmtId="0" fontId="34" fillId="0" borderId="59" xfId="3" applyFont="1" applyFill="1" applyBorder="1" applyAlignment="1">
      <alignment horizontal="center" vertical="center"/>
    </xf>
    <xf numFmtId="0" fontId="33" fillId="16" borderId="51" xfId="3" applyFont="1" applyFill="1" applyBorder="1" applyAlignment="1">
      <alignment horizontal="center" vertical="center"/>
    </xf>
    <xf numFmtId="0" fontId="32" fillId="0" borderId="60" xfId="3" applyFont="1" applyFill="1" applyBorder="1" applyAlignment="1">
      <alignment horizontal="center" vertical="center"/>
    </xf>
    <xf numFmtId="0" fontId="34" fillId="0" borderId="38" xfId="3" applyFont="1" applyFill="1" applyBorder="1" applyAlignment="1">
      <alignment horizontal="left" vertical="center"/>
    </xf>
    <xf numFmtId="0" fontId="33" fillId="0" borderId="44" xfId="3" applyFont="1" applyFill="1" applyBorder="1" applyAlignment="1">
      <alignment horizontal="center" vertical="center"/>
    </xf>
    <xf numFmtId="0" fontId="33" fillId="0" borderId="43" xfId="3" applyFont="1" applyFill="1" applyBorder="1" applyAlignment="1">
      <alignment horizontal="center" vertical="center"/>
    </xf>
    <xf numFmtId="0" fontId="33" fillId="0" borderId="38" xfId="3" applyFont="1" applyFill="1" applyBorder="1" applyAlignment="1">
      <alignment horizontal="center" vertical="center"/>
    </xf>
    <xf numFmtId="0" fontId="33" fillId="0" borderId="22" xfId="3" applyFont="1" applyFill="1" applyBorder="1" applyAlignment="1">
      <alignment horizontal="center" vertical="center"/>
    </xf>
    <xf numFmtId="0" fontId="33" fillId="0" borderId="21" xfId="3" applyFont="1" applyFill="1" applyBorder="1" applyAlignment="1">
      <alignment horizontal="center" vertical="center"/>
    </xf>
    <xf numFmtId="0" fontId="33" fillId="0" borderId="72" xfId="3" applyFont="1" applyFill="1" applyBorder="1" applyAlignment="1">
      <alignment horizontal="center" vertical="center"/>
    </xf>
    <xf numFmtId="0" fontId="34" fillId="16" borderId="22" xfId="3" applyFont="1" applyFill="1" applyBorder="1" applyAlignment="1">
      <alignment horizontal="center" vertical="center"/>
    </xf>
    <xf numFmtId="0" fontId="34" fillId="16" borderId="45" xfId="3" applyFont="1" applyFill="1" applyBorder="1" applyAlignment="1">
      <alignment horizontal="center" vertical="center"/>
    </xf>
    <xf numFmtId="0" fontId="33" fillId="0" borderId="44" xfId="3" applyFont="1" applyFill="1" applyBorder="1" applyAlignment="1">
      <alignment horizontal="center" vertical="center" wrapText="1"/>
    </xf>
    <xf numFmtId="0" fontId="33" fillId="0" borderId="22" xfId="3" applyFont="1" applyFill="1" applyBorder="1" applyAlignment="1">
      <alignment horizontal="left" vertical="center" wrapText="1"/>
    </xf>
    <xf numFmtId="0" fontId="34" fillId="0" borderId="22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3" fillId="0" borderId="0" xfId="3" applyFont="1" applyFill="1" applyBorder="1" applyAlignment="1">
      <alignment horizontal="center" vertical="center" wrapText="1"/>
    </xf>
    <xf numFmtId="0" fontId="33" fillId="0" borderId="18" xfId="3" applyFont="1" applyFill="1" applyBorder="1" applyAlignment="1">
      <alignment horizontal="left" vertical="center" wrapText="1"/>
    </xf>
    <xf numFmtId="0" fontId="34" fillId="0" borderId="64" xfId="3" applyFont="1" applyFill="1" applyBorder="1" applyAlignment="1">
      <alignment horizontal="left" vertical="center"/>
    </xf>
    <xf numFmtId="0" fontId="31" fillId="0" borderId="0" xfId="3" applyFont="1" applyBorder="1">
      <alignment vertical="center"/>
    </xf>
    <xf numFmtId="0" fontId="33" fillId="0" borderId="0" xfId="3" applyFont="1" applyFill="1" applyBorder="1" applyAlignment="1">
      <alignment horizontal="left" vertical="center" wrapText="1"/>
    </xf>
    <xf numFmtId="0" fontId="32" fillId="0" borderId="2" xfId="3" applyFont="1" applyFill="1" applyBorder="1" applyAlignment="1">
      <alignment horizontal="center" vertical="center"/>
    </xf>
    <xf numFmtId="0" fontId="34" fillId="0" borderId="50" xfId="3" applyFont="1" applyFill="1" applyBorder="1" applyAlignment="1">
      <alignment horizontal="left" vertical="center"/>
    </xf>
    <xf numFmtId="0" fontId="33" fillId="0" borderId="33" xfId="3" applyFont="1" applyFill="1" applyBorder="1" applyAlignment="1">
      <alignment horizontal="center" vertical="center"/>
    </xf>
    <xf numFmtId="0" fontId="33" fillId="0" borderId="30" xfId="3" applyFont="1" applyFill="1" applyBorder="1" applyAlignment="1">
      <alignment horizontal="center" vertical="center"/>
    </xf>
    <xf numFmtId="0" fontId="34" fillId="0" borderId="50" xfId="3" applyFont="1" applyFill="1" applyBorder="1" applyAlignment="1">
      <alignment horizontal="center" vertical="center"/>
    </xf>
    <xf numFmtId="0" fontId="34" fillId="0" borderId="33" xfId="3" applyFont="1" applyFill="1" applyBorder="1" applyAlignment="1">
      <alignment horizontal="center" vertical="center"/>
    </xf>
    <xf numFmtId="0" fontId="34" fillId="0" borderId="31" xfId="3" applyFont="1" applyFill="1" applyBorder="1" applyAlignment="1">
      <alignment horizontal="center" vertical="center"/>
    </xf>
    <xf numFmtId="0" fontId="33" fillId="0" borderId="35" xfId="3" applyFont="1" applyFill="1" applyBorder="1" applyAlignment="1">
      <alignment horizontal="center" vertical="center"/>
    </xf>
    <xf numFmtId="0" fontId="34" fillId="16" borderId="31" xfId="3" applyFont="1" applyFill="1" applyBorder="1" applyAlignment="1">
      <alignment horizontal="center" vertical="center"/>
    </xf>
    <xf numFmtId="0" fontId="34" fillId="16" borderId="34" xfId="3" applyFont="1" applyFill="1" applyBorder="1" applyAlignment="1">
      <alignment horizontal="center" vertical="center"/>
    </xf>
    <xf numFmtId="0" fontId="33" fillId="0" borderId="33" xfId="3" applyFont="1" applyFill="1" applyBorder="1" applyAlignment="1">
      <alignment horizontal="center" vertical="center" wrapText="1"/>
    </xf>
    <xf numFmtId="0" fontId="33" fillId="0" borderId="31" xfId="3" applyFont="1" applyFill="1" applyBorder="1" applyAlignment="1">
      <alignment horizontal="left" vertical="center" wrapText="1"/>
    </xf>
    <xf numFmtId="0" fontId="34" fillId="0" borderId="46" xfId="3" applyFont="1" applyFill="1" applyBorder="1" applyAlignment="1">
      <alignment horizontal="left" vertical="center" wrapText="1"/>
    </xf>
    <xf numFmtId="0" fontId="34" fillId="0" borderId="31" xfId="3" applyFont="1" applyFill="1" applyBorder="1" applyAlignment="1">
      <alignment horizontal="left" vertical="center"/>
    </xf>
    <xf numFmtId="0" fontId="36" fillId="0" borderId="49" xfId="3" applyFont="1" applyFill="1" applyBorder="1" applyAlignment="1">
      <alignment horizontal="left" vertical="center" wrapText="1"/>
    </xf>
    <xf numFmtId="0" fontId="34" fillId="0" borderId="45" xfId="3" applyFont="1" applyFill="1" applyBorder="1" applyAlignment="1">
      <alignment horizontal="center" vertical="center"/>
    </xf>
    <xf numFmtId="0" fontId="33" fillId="0" borderId="62" xfId="3" applyFont="1" applyFill="1" applyBorder="1" applyAlignment="1">
      <alignment horizontal="center" vertical="center"/>
    </xf>
    <xf numFmtId="0" fontId="34" fillId="0" borderId="62" xfId="3" applyFont="1" applyFill="1" applyBorder="1" applyAlignment="1">
      <alignment horizontal="center" vertical="center"/>
    </xf>
    <xf numFmtId="0" fontId="33" fillId="0" borderId="42" xfId="3" applyFont="1" applyFill="1" applyBorder="1" applyAlignment="1">
      <alignment horizontal="center" vertical="center"/>
    </xf>
    <xf numFmtId="0" fontId="33" fillId="0" borderId="45" xfId="3" applyFont="1" applyFill="1" applyBorder="1" applyAlignment="1">
      <alignment horizontal="center" vertical="center"/>
    </xf>
    <xf numFmtId="0" fontId="33" fillId="16" borderId="31" xfId="3" applyFont="1" applyFill="1" applyBorder="1" applyAlignment="1">
      <alignment horizontal="center" vertical="center"/>
    </xf>
    <xf numFmtId="0" fontId="33" fillId="16" borderId="34" xfId="3" applyFont="1" applyFill="1" applyBorder="1" applyAlignment="1">
      <alignment horizontal="center" vertical="center"/>
    </xf>
    <xf numFmtId="0" fontId="34" fillId="0" borderId="42" xfId="3" applyFont="1" applyFill="1" applyBorder="1" applyAlignment="1">
      <alignment horizontal="left" vertical="center"/>
    </xf>
    <xf numFmtId="0" fontId="33" fillId="0" borderId="75" xfId="3" applyFont="1" applyFill="1" applyBorder="1" applyAlignment="1">
      <alignment horizontal="left" vertical="center"/>
    </xf>
    <xf numFmtId="0" fontId="33" fillId="0" borderId="61" xfId="3" applyFont="1" applyFill="1" applyBorder="1" applyAlignment="1">
      <alignment horizontal="center" vertical="center"/>
    </xf>
    <xf numFmtId="0" fontId="33" fillId="0" borderId="16" xfId="3" applyFont="1" applyFill="1" applyBorder="1" applyAlignment="1">
      <alignment horizontal="center" vertical="center"/>
    </xf>
    <xf numFmtId="0" fontId="34" fillId="0" borderId="63" xfId="3" applyFont="1" applyFill="1" applyBorder="1" applyAlignment="1">
      <alignment horizontal="center" vertical="center"/>
    </xf>
    <xf numFmtId="0" fontId="34" fillId="0" borderId="61" xfId="3" applyFont="1" applyFill="1" applyBorder="1" applyAlignment="1">
      <alignment horizontal="center" vertical="center"/>
    </xf>
    <xf numFmtId="0" fontId="34" fillId="0" borderId="64" xfId="3" applyFont="1" applyFill="1" applyBorder="1" applyAlignment="1">
      <alignment horizontal="center" vertical="center"/>
    </xf>
    <xf numFmtId="0" fontId="33" fillId="0" borderId="64" xfId="3" applyFont="1" applyFill="1" applyBorder="1" applyAlignment="1">
      <alignment horizontal="left" vertical="center" wrapText="1"/>
    </xf>
    <xf numFmtId="0" fontId="33" fillId="0" borderId="83" xfId="3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/>
    </xf>
    <xf numFmtId="0" fontId="33" fillId="0" borderId="66" xfId="3" applyFont="1" applyFill="1" applyBorder="1" applyAlignment="1">
      <alignment horizontal="center" vertical="center"/>
    </xf>
    <xf numFmtId="0" fontId="34" fillId="0" borderId="72" xfId="3" applyFont="1" applyFill="1" applyBorder="1" applyAlignment="1">
      <alignment horizontal="center" vertical="center"/>
    </xf>
    <xf numFmtId="0" fontId="33" fillId="0" borderId="42" xfId="3" applyFont="1" applyFill="1" applyBorder="1" applyAlignment="1">
      <alignment horizontal="left" vertical="center" wrapText="1"/>
    </xf>
    <xf numFmtId="0" fontId="32" fillId="0" borderId="67" xfId="3" applyFont="1" applyFill="1" applyBorder="1" applyAlignment="1">
      <alignment horizontal="center" vertical="center"/>
    </xf>
    <xf numFmtId="0" fontId="34" fillId="0" borderId="68" xfId="3" applyFont="1" applyFill="1" applyBorder="1" applyAlignment="1">
      <alignment horizontal="left" vertical="center"/>
    </xf>
    <xf numFmtId="0" fontId="33" fillId="0" borderId="73" xfId="3" applyFont="1" applyFill="1" applyBorder="1" applyAlignment="1">
      <alignment horizontal="center" vertical="center"/>
    </xf>
    <xf numFmtId="0" fontId="33" fillId="0" borderId="79" xfId="3" applyFont="1" applyFill="1" applyBorder="1" applyAlignment="1">
      <alignment horizontal="center" vertical="center"/>
    </xf>
    <xf numFmtId="0" fontId="33" fillId="0" borderId="68" xfId="3" applyFont="1" applyFill="1" applyBorder="1" applyAlignment="1">
      <alignment horizontal="center" vertical="center"/>
    </xf>
    <xf numFmtId="0" fontId="33" fillId="0" borderId="75" xfId="3" applyFont="1" applyFill="1" applyBorder="1" applyAlignment="1">
      <alignment horizontal="center" vertical="center"/>
    </xf>
    <xf numFmtId="0" fontId="33" fillId="0" borderId="74" xfId="3" applyFont="1" applyFill="1" applyBorder="1" applyAlignment="1">
      <alignment horizontal="center" vertical="center"/>
    </xf>
    <xf numFmtId="0" fontId="34" fillId="0" borderId="68" xfId="3" applyFont="1" applyFill="1" applyBorder="1" applyAlignment="1">
      <alignment horizontal="center" vertical="center"/>
    </xf>
    <xf numFmtId="0" fontId="34" fillId="0" borderId="73" xfId="3" applyFont="1" applyFill="1" applyBorder="1" applyAlignment="1">
      <alignment horizontal="center" vertical="center"/>
    </xf>
    <xf numFmtId="0" fontId="34" fillId="0" borderId="75" xfId="3" applyFont="1" applyFill="1" applyBorder="1" applyAlignment="1">
      <alignment horizontal="center" vertical="center"/>
    </xf>
    <xf numFmtId="0" fontId="33" fillId="19" borderId="73" xfId="3" applyFont="1" applyFill="1" applyBorder="1" applyAlignment="1">
      <alignment horizontal="center" vertical="center"/>
    </xf>
    <xf numFmtId="0" fontId="33" fillId="0" borderId="77" xfId="3" applyFont="1" applyFill="1" applyBorder="1" applyAlignment="1">
      <alignment horizontal="center" vertical="center"/>
    </xf>
    <xf numFmtId="0" fontId="33" fillId="0" borderId="78" xfId="3" applyFont="1" applyFill="1" applyBorder="1" applyAlignment="1">
      <alignment horizontal="center" vertical="center"/>
    </xf>
    <xf numFmtId="0" fontId="33" fillId="0" borderId="73" xfId="3" applyFont="1" applyFill="1" applyBorder="1" applyAlignment="1">
      <alignment horizontal="center" vertical="center" wrapText="1"/>
    </xf>
    <xf numFmtId="0" fontId="33" fillId="0" borderId="75" xfId="3" applyFont="1" applyFill="1" applyBorder="1" applyAlignment="1">
      <alignment horizontal="left" vertical="center" wrapText="1"/>
    </xf>
    <xf numFmtId="0" fontId="34" fillId="0" borderId="2" xfId="3" applyFont="1" applyFill="1" applyBorder="1" applyAlignment="1">
      <alignment horizontal="left" vertical="center"/>
    </xf>
    <xf numFmtId="0" fontId="34" fillId="0" borderId="70" xfId="3" applyFont="1" applyFill="1" applyBorder="1" applyAlignment="1">
      <alignment horizontal="left" vertical="center"/>
    </xf>
    <xf numFmtId="0" fontId="34" fillId="9" borderId="70" xfId="3" applyFont="1" applyFill="1" applyBorder="1" applyAlignment="1">
      <alignment horizontal="left" vertical="center"/>
    </xf>
    <xf numFmtId="0" fontId="34" fillId="0" borderId="33" xfId="3" applyFont="1" applyFill="1" applyBorder="1" applyAlignment="1">
      <alignment horizontal="left" vertical="center"/>
    </xf>
    <xf numFmtId="0" fontId="33" fillId="9" borderId="50" xfId="3" applyFont="1" applyFill="1" applyBorder="1" applyAlignment="1">
      <alignment horizontal="center" vertical="center"/>
    </xf>
    <xf numFmtId="0" fontId="34" fillId="11" borderId="33" xfId="3" applyFont="1" applyFill="1" applyBorder="1" applyAlignment="1">
      <alignment horizontal="center" vertical="center"/>
    </xf>
    <xf numFmtId="0" fontId="34" fillId="0" borderId="35" xfId="3" applyFont="1" applyFill="1" applyBorder="1" applyAlignment="1">
      <alignment horizontal="center" vertical="center"/>
    </xf>
    <xf numFmtId="0" fontId="34" fillId="18" borderId="33" xfId="3" applyFont="1" applyFill="1" applyBorder="1" applyAlignment="1">
      <alignment horizontal="center" vertical="center"/>
    </xf>
    <xf numFmtId="0" fontId="33" fillId="0" borderId="34" xfId="3" applyFont="1" applyFill="1" applyBorder="1" applyAlignment="1">
      <alignment horizontal="center" vertical="center"/>
    </xf>
    <xf numFmtId="0" fontId="34" fillId="0" borderId="47" xfId="3" applyFont="1" applyFill="1" applyBorder="1" applyAlignment="1">
      <alignment horizontal="left" vertical="center"/>
    </xf>
    <xf numFmtId="0" fontId="33" fillId="9" borderId="46" xfId="3" applyFont="1" applyFill="1" applyBorder="1" applyAlignment="1">
      <alignment horizontal="center" vertical="center"/>
    </xf>
    <xf numFmtId="0" fontId="34" fillId="9" borderId="46" xfId="3" applyFont="1" applyFill="1" applyBorder="1" applyAlignment="1">
      <alignment horizontal="center" vertical="center"/>
    </xf>
    <xf numFmtId="0" fontId="34" fillId="9" borderId="37" xfId="3" applyFont="1" applyFill="1" applyBorder="1" applyAlignment="1">
      <alignment horizontal="left" vertical="center"/>
    </xf>
    <xf numFmtId="0" fontId="34" fillId="9" borderId="2" xfId="3" applyFont="1" applyFill="1" applyBorder="1" applyAlignment="1">
      <alignment horizontal="left" vertical="center"/>
    </xf>
    <xf numFmtId="0" fontId="34" fillId="9" borderId="60" xfId="3" applyFont="1" applyFill="1" applyBorder="1" applyAlignment="1">
      <alignment horizontal="left" vertical="center"/>
    </xf>
    <xf numFmtId="0" fontId="34" fillId="0" borderId="44" xfId="3" applyFont="1" applyFill="1" applyBorder="1" applyAlignment="1">
      <alignment horizontal="left" vertical="center"/>
    </xf>
    <xf numFmtId="0" fontId="33" fillId="9" borderId="38" xfId="3" applyFont="1" applyFill="1" applyBorder="1" applyAlignment="1">
      <alignment horizontal="center" vertical="center"/>
    </xf>
    <xf numFmtId="0" fontId="33" fillId="16" borderId="40" xfId="3" applyFont="1" applyFill="1" applyBorder="1" applyAlignment="1">
      <alignment horizontal="center" vertical="center"/>
    </xf>
    <xf numFmtId="0" fontId="34" fillId="9" borderId="67" xfId="3" applyFont="1" applyFill="1" applyBorder="1" applyAlignment="1">
      <alignment horizontal="left" vertical="center"/>
    </xf>
    <xf numFmtId="0" fontId="34" fillId="0" borderId="72" xfId="3" applyFont="1" applyFill="1" applyBorder="1" applyAlignment="1">
      <alignment horizontal="left" vertical="center"/>
    </xf>
    <xf numFmtId="0" fontId="34" fillId="11" borderId="44" xfId="3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horizontal="center" vertical="center"/>
    </xf>
    <xf numFmtId="0" fontId="34" fillId="0" borderId="73" xfId="3" applyFont="1" applyFill="1" applyBorder="1" applyAlignment="1">
      <alignment horizontal="left" vertical="center"/>
    </xf>
    <xf numFmtId="0" fontId="33" fillId="9" borderId="76" xfId="3" applyFont="1" applyFill="1" applyBorder="1" applyAlignment="1">
      <alignment horizontal="center" vertical="center"/>
    </xf>
    <xf numFmtId="0" fontId="34" fillId="0" borderId="77" xfId="3" applyFont="1" applyFill="1" applyBorder="1" applyAlignment="1">
      <alignment horizontal="center" vertical="center"/>
    </xf>
    <xf numFmtId="0" fontId="34" fillId="0" borderId="79" xfId="3" applyFont="1" applyFill="1" applyBorder="1" applyAlignment="1">
      <alignment horizontal="center" vertical="center"/>
    </xf>
    <xf numFmtId="0" fontId="34" fillId="16" borderId="75" xfId="3" applyFont="1" applyFill="1" applyBorder="1" applyAlignment="1">
      <alignment horizontal="center" vertical="center"/>
    </xf>
    <xf numFmtId="0" fontId="33" fillId="16" borderId="78" xfId="3" applyFont="1" applyFill="1" applyBorder="1" applyAlignment="1">
      <alignment horizontal="center" vertical="center"/>
    </xf>
    <xf numFmtId="0" fontId="34" fillId="9" borderId="73" xfId="3" applyFont="1" applyFill="1" applyBorder="1" applyAlignment="1">
      <alignment horizontal="center" vertical="center"/>
    </xf>
    <xf numFmtId="0" fontId="33" fillId="9" borderId="73" xfId="3" applyFont="1" applyFill="1" applyBorder="1" applyAlignment="1">
      <alignment horizontal="center" vertical="center"/>
    </xf>
    <xf numFmtId="0" fontId="33" fillId="9" borderId="75" xfId="3" applyFont="1" applyFill="1" applyBorder="1" applyAlignment="1">
      <alignment horizontal="left" vertical="center" wrapText="1"/>
    </xf>
    <xf numFmtId="181" fontId="34" fillId="0" borderId="30" xfId="3" applyNumberFormat="1" applyFont="1" applyBorder="1" applyAlignment="1">
      <alignment horizontal="center" vertical="center"/>
    </xf>
    <xf numFmtId="181" fontId="34" fillId="0" borderId="50" xfId="3" applyNumberFormat="1" applyFont="1" applyBorder="1" applyAlignment="1">
      <alignment horizontal="center" vertical="center"/>
    </xf>
    <xf numFmtId="181" fontId="34" fillId="0" borderId="31" xfId="3" applyNumberFormat="1" applyFont="1" applyBorder="1" applyAlignment="1">
      <alignment horizontal="center" vertical="center"/>
    </xf>
    <xf numFmtId="181" fontId="33" fillId="0" borderId="33" xfId="3" applyNumberFormat="1" applyFont="1" applyBorder="1" applyAlignment="1">
      <alignment horizontal="center" vertical="center"/>
    </xf>
    <xf numFmtId="181" fontId="33" fillId="0" borderId="31" xfId="3" applyNumberFormat="1" applyFont="1" applyBorder="1" applyAlignment="1">
      <alignment horizontal="center" vertical="center"/>
    </xf>
    <xf numFmtId="181" fontId="33" fillId="0" borderId="50" xfId="3" applyNumberFormat="1" applyFont="1" applyBorder="1" applyAlignment="1">
      <alignment horizontal="center" vertical="center"/>
    </xf>
    <xf numFmtId="0" fontId="33" fillId="0" borderId="34" xfId="3" applyFont="1" applyBorder="1" applyAlignment="1">
      <alignment horizontal="center" vertical="center"/>
    </xf>
    <xf numFmtId="0" fontId="33" fillId="0" borderId="50" xfId="3" applyFont="1" applyBorder="1" applyAlignment="1">
      <alignment horizontal="center" vertical="center"/>
    </xf>
    <xf numFmtId="0" fontId="33" fillId="0" borderId="35" xfId="3" applyFont="1" applyBorder="1" applyAlignment="1">
      <alignment horizontal="center" vertical="center"/>
    </xf>
    <xf numFmtId="0" fontId="33" fillId="0" borderId="31" xfId="3" applyFont="1" applyBorder="1" applyAlignment="1">
      <alignment horizontal="center" vertical="center"/>
    </xf>
    <xf numFmtId="0" fontId="33" fillId="0" borderId="31" xfId="3" applyFont="1" applyBorder="1" applyAlignment="1">
      <alignment horizontal="left" vertical="center" wrapText="1"/>
    </xf>
    <xf numFmtId="181" fontId="34" fillId="0" borderId="48" xfId="3" applyNumberFormat="1" applyFont="1" applyBorder="1" applyAlignment="1">
      <alignment horizontal="center" vertical="center"/>
    </xf>
    <xf numFmtId="181" fontId="34" fillId="0" borderId="46" xfId="3" applyNumberFormat="1" applyFont="1" applyBorder="1" applyAlignment="1">
      <alignment horizontal="center" vertical="center"/>
    </xf>
    <xf numFmtId="181" fontId="34" fillId="0" borderId="49" xfId="3" applyNumberFormat="1" applyFont="1" applyBorder="1" applyAlignment="1">
      <alignment horizontal="center" vertical="center"/>
    </xf>
    <xf numFmtId="181" fontId="33" fillId="0" borderId="47" xfId="3" applyNumberFormat="1" applyFont="1" applyBorder="1" applyAlignment="1">
      <alignment horizontal="center" vertical="center"/>
    </xf>
    <xf numFmtId="181" fontId="33" fillId="0" borderId="49" xfId="3" applyNumberFormat="1" applyFont="1" applyBorder="1" applyAlignment="1">
      <alignment horizontal="center" vertical="center"/>
    </xf>
    <xf numFmtId="181" fontId="33" fillId="0" borderId="46" xfId="3" applyNumberFormat="1" applyFont="1" applyBorder="1" applyAlignment="1">
      <alignment horizontal="center" vertical="center"/>
    </xf>
    <xf numFmtId="0" fontId="33" fillId="0" borderId="51" xfId="3" applyFont="1" applyBorder="1" applyAlignment="1">
      <alignment horizontal="center" vertical="center"/>
    </xf>
    <xf numFmtId="0" fontId="33" fillId="0" borderId="46" xfId="3" applyFont="1" applyBorder="1" applyAlignment="1">
      <alignment horizontal="center" vertical="center"/>
    </xf>
    <xf numFmtId="0" fontId="33" fillId="0" borderId="58" xfId="3" applyFont="1" applyBorder="1" applyAlignment="1">
      <alignment horizontal="center" vertical="center"/>
    </xf>
    <xf numFmtId="0" fontId="33" fillId="0" borderId="49" xfId="3" applyFont="1" applyBorder="1" applyAlignment="1">
      <alignment horizontal="center" vertical="center"/>
    </xf>
    <xf numFmtId="0" fontId="33" fillId="0" borderId="49" xfId="3" applyFont="1" applyBorder="1" applyAlignment="1">
      <alignment horizontal="left" vertical="center" wrapText="1"/>
    </xf>
    <xf numFmtId="181" fontId="34" fillId="0" borderId="69" xfId="3" applyNumberFormat="1" applyFont="1" applyBorder="1" applyAlignment="1">
      <alignment horizontal="center" vertical="center"/>
    </xf>
    <xf numFmtId="181" fontId="34" fillId="0" borderId="59" xfId="3" applyNumberFormat="1" applyFont="1" applyBorder="1" applyAlignment="1">
      <alignment horizontal="center" vertical="center"/>
    </xf>
    <xf numFmtId="181" fontId="33" fillId="0" borderId="15" xfId="3" applyNumberFormat="1" applyFont="1" applyBorder="1" applyAlignment="1">
      <alignment horizontal="center" vertical="center"/>
    </xf>
    <xf numFmtId="181" fontId="33" fillId="0" borderId="59" xfId="3" applyNumberFormat="1" applyFont="1" applyBorder="1" applyAlignment="1">
      <alignment horizontal="center" vertical="center"/>
    </xf>
    <xf numFmtId="181" fontId="33" fillId="0" borderId="69" xfId="3" applyNumberFormat="1" applyFont="1" applyBorder="1" applyAlignment="1">
      <alignment horizontal="center" vertical="center"/>
    </xf>
    <xf numFmtId="0" fontId="33" fillId="0" borderId="52" xfId="3" applyFont="1" applyBorder="1" applyAlignment="1">
      <alignment horizontal="center" vertical="center"/>
    </xf>
    <xf numFmtId="0" fontId="33" fillId="0" borderId="69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0" fontId="33" fillId="0" borderId="59" xfId="3" applyFont="1" applyBorder="1" applyAlignment="1">
      <alignment horizontal="center" vertical="center"/>
    </xf>
    <xf numFmtId="0" fontId="33" fillId="0" borderId="59" xfId="3" applyFont="1" applyBorder="1" applyAlignment="1">
      <alignment horizontal="left" vertical="center" wrapText="1"/>
    </xf>
    <xf numFmtId="0" fontId="34" fillId="0" borderId="69" xfId="3" applyFont="1" applyBorder="1" applyAlignment="1">
      <alignment horizontal="left" vertical="center"/>
    </xf>
    <xf numFmtId="181" fontId="34" fillId="0" borderId="14" xfId="3" applyNumberFormat="1" applyFont="1" applyBorder="1" applyAlignment="1">
      <alignment horizontal="center" vertical="center"/>
    </xf>
    <xf numFmtId="181" fontId="34" fillId="0" borderId="64" xfId="3" applyNumberFormat="1" applyFont="1" applyBorder="1" applyAlignment="1">
      <alignment horizontal="center" vertical="center"/>
    </xf>
    <xf numFmtId="181" fontId="33" fillId="0" borderId="61" xfId="3" applyNumberFormat="1" applyFont="1" applyBorder="1" applyAlignment="1">
      <alignment horizontal="center" vertical="center"/>
    </xf>
    <xf numFmtId="181" fontId="33" fillId="0" borderId="64" xfId="3" applyNumberFormat="1" applyFont="1" applyBorder="1" applyAlignment="1">
      <alignment horizontal="center" vertical="center"/>
    </xf>
    <xf numFmtId="181" fontId="33" fillId="0" borderId="63" xfId="3" applyNumberFormat="1" applyFont="1" applyBorder="1" applyAlignment="1">
      <alignment horizontal="center" vertical="center"/>
    </xf>
    <xf numFmtId="0" fontId="33" fillId="0" borderId="65" xfId="3" applyFont="1" applyBorder="1" applyAlignment="1">
      <alignment horizontal="center" vertical="center"/>
    </xf>
    <xf numFmtId="0" fontId="33" fillId="0" borderId="6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33" fillId="0" borderId="64" xfId="3" applyFont="1" applyBorder="1" applyAlignment="1">
      <alignment horizontal="center" vertical="center"/>
    </xf>
    <xf numFmtId="0" fontId="33" fillId="0" borderId="64" xfId="3" applyFont="1" applyBorder="1" applyAlignment="1">
      <alignment horizontal="left" vertical="center" wrapText="1"/>
    </xf>
    <xf numFmtId="0" fontId="34" fillId="0" borderId="44" xfId="3" applyFont="1" applyBorder="1" applyAlignment="1">
      <alignment horizontal="left" vertical="center"/>
    </xf>
    <xf numFmtId="0" fontId="33" fillId="0" borderId="39" xfId="3" applyFont="1" applyBorder="1" applyAlignment="1">
      <alignment horizontal="center" vertical="center"/>
    </xf>
    <xf numFmtId="181" fontId="34" fillId="0" borderId="43" xfId="3" applyNumberFormat="1" applyFont="1" applyBorder="1" applyAlignment="1">
      <alignment horizontal="center" vertical="center"/>
    </xf>
    <xf numFmtId="181" fontId="34" fillId="0" borderId="41" xfId="3" applyNumberFormat="1" applyFont="1" applyBorder="1" applyAlignment="1">
      <alignment horizontal="center" vertical="center"/>
    </xf>
    <xf numFmtId="181" fontId="34" fillId="0" borderId="42" xfId="3" applyNumberFormat="1" applyFont="1" applyBorder="1" applyAlignment="1">
      <alignment horizontal="center" vertical="center"/>
    </xf>
    <xf numFmtId="181" fontId="33" fillId="0" borderId="62" xfId="3" applyNumberFormat="1" applyFont="1" applyBorder="1" applyAlignment="1">
      <alignment horizontal="center" vertical="center"/>
    </xf>
    <xf numFmtId="181" fontId="33" fillId="0" borderId="42" xfId="3" applyNumberFormat="1" applyFont="1" applyBorder="1" applyAlignment="1">
      <alignment horizontal="center" vertical="center"/>
    </xf>
    <xf numFmtId="181" fontId="33" fillId="0" borderId="41" xfId="3" applyNumberFormat="1" applyFont="1" applyBorder="1" applyAlignment="1">
      <alignment horizontal="center" vertical="center"/>
    </xf>
    <xf numFmtId="0" fontId="33" fillId="0" borderId="45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/>
    </xf>
    <xf numFmtId="0" fontId="33" fillId="0" borderId="72" xfId="3" applyFont="1" applyBorder="1" applyAlignment="1">
      <alignment horizontal="center" vertical="center"/>
    </xf>
    <xf numFmtId="0" fontId="33" fillId="0" borderId="42" xfId="3" applyFont="1" applyBorder="1" applyAlignment="1">
      <alignment horizontal="center" vertical="center"/>
    </xf>
    <xf numFmtId="0" fontId="33" fillId="0" borderId="42" xfId="3" applyFont="1" applyBorder="1" applyAlignment="1">
      <alignment horizontal="left" vertical="center" wrapText="1"/>
    </xf>
    <xf numFmtId="0" fontId="33" fillId="0" borderId="58" xfId="3" applyFont="1" applyFill="1" applyBorder="1" applyAlignment="1">
      <alignment horizontal="center" vertical="center"/>
    </xf>
    <xf numFmtId="0" fontId="34" fillId="16" borderId="51" xfId="3" applyFont="1" applyFill="1" applyBorder="1" applyAlignment="1">
      <alignment horizontal="center" vertical="center"/>
    </xf>
    <xf numFmtId="181" fontId="34" fillId="0" borderId="53" xfId="3" applyNumberFormat="1" applyFont="1" applyBorder="1" applyAlignment="1">
      <alignment horizontal="center" vertical="center"/>
    </xf>
    <xf numFmtId="181" fontId="34" fillId="0" borderId="80" xfId="3" applyNumberFormat="1" applyFont="1" applyBorder="1" applyAlignment="1">
      <alignment horizontal="center" vertical="center"/>
    </xf>
    <xf numFmtId="181" fontId="33" fillId="0" borderId="56" xfId="3" applyNumberFormat="1" applyFont="1" applyBorder="1" applyAlignment="1">
      <alignment horizontal="center" vertical="center"/>
    </xf>
    <xf numFmtId="181" fontId="33" fillId="0" borderId="80" xfId="3" applyNumberFormat="1" applyFont="1" applyBorder="1" applyAlignment="1">
      <alignment horizontal="center" vertical="center"/>
    </xf>
    <xf numFmtId="181" fontId="33" fillId="0" borderId="53" xfId="3" applyNumberFormat="1" applyFont="1" applyBorder="1" applyAlignment="1">
      <alignment horizontal="center" vertical="center"/>
    </xf>
    <xf numFmtId="0" fontId="33" fillId="0" borderId="55" xfId="3" applyFont="1" applyBorder="1" applyAlignment="1">
      <alignment horizontal="center" vertical="center"/>
    </xf>
    <xf numFmtId="0" fontId="33" fillId="0" borderId="53" xfId="3" applyFont="1" applyBorder="1" applyAlignment="1">
      <alignment horizontal="center" vertical="center"/>
    </xf>
    <xf numFmtId="0" fontId="33" fillId="0" borderId="54" xfId="3" applyFont="1" applyBorder="1" applyAlignment="1">
      <alignment horizontal="center" vertical="center"/>
    </xf>
    <xf numFmtId="0" fontId="33" fillId="0" borderId="80" xfId="3" applyFont="1" applyBorder="1" applyAlignment="1">
      <alignment horizontal="center" vertical="center"/>
    </xf>
    <xf numFmtId="0" fontId="33" fillId="0" borderId="80" xfId="3" applyFont="1" applyBorder="1" applyAlignment="1">
      <alignment horizontal="left" vertical="center" wrapText="1"/>
    </xf>
    <xf numFmtId="0" fontId="34" fillId="0" borderId="15" xfId="3" applyFont="1" applyBorder="1" applyAlignment="1">
      <alignment horizontal="left" vertical="center"/>
    </xf>
    <xf numFmtId="181" fontId="34" fillId="0" borderId="38" xfId="3" applyNumberFormat="1" applyFont="1" applyBorder="1" applyAlignment="1">
      <alignment horizontal="center" vertical="center"/>
    </xf>
    <xf numFmtId="181" fontId="34" fillId="0" borderId="22" xfId="3" applyNumberFormat="1" applyFont="1" applyBorder="1" applyAlignment="1">
      <alignment horizontal="center" vertical="center"/>
    </xf>
    <xf numFmtId="181" fontId="33" fillId="0" borderId="44" xfId="3" applyNumberFormat="1" applyFont="1" applyBorder="1" applyAlignment="1">
      <alignment horizontal="center" vertical="center"/>
    </xf>
    <xf numFmtId="181" fontId="33" fillId="0" borderId="22" xfId="3" applyNumberFormat="1" applyFont="1" applyBorder="1" applyAlignment="1">
      <alignment horizontal="center" vertical="center"/>
    </xf>
    <xf numFmtId="181" fontId="33" fillId="0" borderId="38" xfId="3" applyNumberFormat="1" applyFont="1" applyBorder="1" applyAlignment="1">
      <alignment horizontal="center" vertical="center"/>
    </xf>
    <xf numFmtId="0" fontId="33" fillId="0" borderId="40" xfId="3" applyFont="1" applyBorder="1" applyAlignment="1">
      <alignment horizontal="center" vertical="center"/>
    </xf>
    <xf numFmtId="0" fontId="33" fillId="0" borderId="38" xfId="3" applyFont="1" applyBorder="1" applyAlignment="1">
      <alignment horizontal="center" vertical="center"/>
    </xf>
    <xf numFmtId="0" fontId="33" fillId="0" borderId="22" xfId="3" applyFont="1" applyBorder="1" applyAlignment="1">
      <alignment horizontal="center" vertical="center"/>
    </xf>
    <xf numFmtId="0" fontId="33" fillId="0" borderId="22" xfId="3" applyFont="1" applyBorder="1" applyAlignment="1">
      <alignment horizontal="left" vertical="center" wrapText="1"/>
    </xf>
    <xf numFmtId="0" fontId="34" fillId="0" borderId="32" xfId="3" applyFont="1" applyBorder="1" applyAlignment="1">
      <alignment horizontal="left" vertical="center"/>
    </xf>
    <xf numFmtId="0" fontId="33" fillId="0" borderId="25" xfId="3" applyFont="1" applyBorder="1" applyAlignment="1">
      <alignment horizontal="center" vertical="center"/>
    </xf>
    <xf numFmtId="181" fontId="34" fillId="0" borderId="18" xfId="3" applyNumberFormat="1" applyFont="1" applyBorder="1" applyAlignment="1">
      <alignment horizontal="center" vertical="center"/>
    </xf>
    <xf numFmtId="181" fontId="34" fillId="0" borderId="24" xfId="3" applyNumberFormat="1" applyFont="1" applyBorder="1" applyAlignment="1">
      <alignment horizontal="center" vertical="center"/>
    </xf>
    <xf numFmtId="181" fontId="34" fillId="0" borderId="19" xfId="3" applyNumberFormat="1" applyFont="1" applyBorder="1" applyAlignment="1">
      <alignment horizontal="center" vertical="center"/>
    </xf>
    <xf numFmtId="181" fontId="33" fillId="0" borderId="32" xfId="3" applyNumberFormat="1" applyFont="1" applyBorder="1" applyAlignment="1">
      <alignment horizontal="center" vertical="center"/>
    </xf>
    <xf numFmtId="181" fontId="33" fillId="0" borderId="19" xfId="3" applyNumberFormat="1" applyFont="1" applyBorder="1" applyAlignment="1">
      <alignment horizontal="center" vertical="center"/>
    </xf>
    <xf numFmtId="181" fontId="33" fillId="0" borderId="24" xfId="3" applyNumberFormat="1" applyFont="1" applyBorder="1" applyAlignment="1">
      <alignment horizontal="center" vertical="center"/>
    </xf>
    <xf numFmtId="0" fontId="33" fillId="0" borderId="26" xfId="3" applyFont="1" applyBorder="1" applyAlignment="1">
      <alignment horizontal="center" vertical="center"/>
    </xf>
    <xf numFmtId="0" fontId="33" fillId="0" borderId="24" xfId="3" applyFont="1" applyBorder="1" applyAlignment="1">
      <alignment horizontal="center" vertical="center"/>
    </xf>
    <xf numFmtId="0" fontId="33" fillId="0" borderId="19" xfId="3" applyFont="1" applyBorder="1" applyAlignment="1">
      <alignment horizontal="center" vertical="center"/>
    </xf>
    <xf numFmtId="0" fontId="33" fillId="0" borderId="19" xfId="3" applyFont="1" applyBorder="1" applyAlignment="1">
      <alignment horizontal="left" vertical="center" wrapText="1"/>
    </xf>
    <xf numFmtId="0" fontId="33" fillId="0" borderId="15" xfId="3" applyFont="1" applyBorder="1" applyAlignment="1">
      <alignment horizontal="left" vertical="center" wrapText="1"/>
    </xf>
    <xf numFmtId="0" fontId="33" fillId="0" borderId="65" xfId="3" applyFont="1" applyFill="1" applyBorder="1" applyAlignment="1">
      <alignment horizontal="center" vertical="center"/>
    </xf>
    <xf numFmtId="0" fontId="33" fillId="9" borderId="78" xfId="3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center" vertical="center" wrapText="1"/>
    </xf>
    <xf numFmtId="0" fontId="34" fillId="0" borderId="22" xfId="3" applyFont="1" applyFill="1" applyBorder="1" applyAlignment="1">
      <alignment horizontal="center" vertical="center" wrapText="1"/>
    </xf>
    <xf numFmtId="2" fontId="9" fillId="0" borderId="0" xfId="0" applyNumberFormat="1" applyFont="1" applyProtection="1"/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2" applyNumberFormat="1">
      <alignment vertical="center"/>
    </xf>
    <xf numFmtId="0" fontId="37" fillId="0" borderId="0" xfId="4"/>
    <xf numFmtId="0" fontId="7" fillId="5" borderId="0" xfId="2" applyFont="1" applyFill="1">
      <alignment vertical="center"/>
    </xf>
    <xf numFmtId="177" fontId="7" fillId="20" borderId="6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77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13" borderId="1" xfId="0" applyFont="1" applyFill="1" applyBorder="1" applyAlignment="1">
      <alignment horizontal="left"/>
    </xf>
    <xf numFmtId="183" fontId="9" fillId="0" borderId="1" xfId="0" applyNumberFormat="1" applyFont="1" applyBorder="1"/>
    <xf numFmtId="176" fontId="9" fillId="0" borderId="1" xfId="0" applyNumberFormat="1" applyFont="1" applyBorder="1"/>
    <xf numFmtId="179" fontId="0" fillId="0" borderId="0" xfId="0" applyNumberFormat="1" applyProtection="1"/>
    <xf numFmtId="179" fontId="0" fillId="0" borderId="0" xfId="0" applyNumberFormat="1" applyFill="1" applyBorder="1" applyAlignment="1" applyProtection="1">
      <alignment vertical="center"/>
    </xf>
    <xf numFmtId="176" fontId="10" fillId="11" borderId="0" xfId="2" applyNumberFormat="1" applyFont="1" applyFill="1" applyBorder="1" applyAlignment="1" applyProtection="1">
      <alignment horizontal="center" vertical="center"/>
    </xf>
    <xf numFmtId="177" fontId="0" fillId="0" borderId="1" xfId="1" applyNumberFormat="1" applyFont="1" applyBorder="1" applyAlignment="1">
      <alignment horizontal="center"/>
    </xf>
    <xf numFmtId="181" fontId="0" fillId="0" borderId="1" xfId="1" applyNumberFormat="1" applyFon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77" fontId="0" fillId="0" borderId="1" xfId="0" applyNumberFormat="1" applyBorder="1"/>
    <xf numFmtId="0" fontId="0" fillId="26" borderId="1" xfId="0" applyFill="1" applyBorder="1" applyAlignment="1">
      <alignment horizontal="center"/>
    </xf>
    <xf numFmtId="177" fontId="0" fillId="26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Alignment="1">
      <alignment horizontal="center"/>
    </xf>
    <xf numFmtId="184" fontId="0" fillId="0" borderId="0" xfId="0" applyNumberFormat="1"/>
    <xf numFmtId="0" fontId="33" fillId="0" borderId="47" xfId="3" applyFont="1" applyFill="1" applyBorder="1" applyAlignment="1">
      <alignment horizontal="center" vertical="center"/>
    </xf>
    <xf numFmtId="0" fontId="20" fillId="21" borderId="0" xfId="0" applyFont="1" applyFill="1" applyBorder="1" applyAlignment="1" applyProtection="1">
      <alignment horizontal="center"/>
    </xf>
    <xf numFmtId="0" fontId="20" fillId="23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76" fontId="20" fillId="0" borderId="0" xfId="2" applyNumberFormat="1" applyFont="1" applyBorder="1" applyAlignment="1" applyProtection="1">
      <alignment horizontal="center" vertical="center"/>
    </xf>
    <xf numFmtId="176" fontId="7" fillId="11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76" fontId="10" fillId="0" borderId="1" xfId="2" applyNumberFormat="1" applyFont="1" applyBorder="1" applyAlignment="1" applyProtection="1">
      <alignment horizontal="center" vertical="center" wrapText="1"/>
    </xf>
    <xf numFmtId="176" fontId="20" fillId="0" borderId="1" xfId="2" applyNumberFormat="1" applyFont="1" applyBorder="1" applyAlignment="1" applyProtection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176" fontId="7" fillId="11" borderId="1" xfId="0" applyNumberFormat="1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1" applyNumberFormat="1" applyFont="1" applyBorder="1" applyAlignment="1">
      <alignment wrapText="1"/>
    </xf>
    <xf numFmtId="176" fontId="0" fillId="0" borderId="0" xfId="0" applyNumberFormat="1" applyAlignment="1">
      <alignment wrapText="1"/>
    </xf>
    <xf numFmtId="9" fontId="38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 wrapText="1"/>
    </xf>
    <xf numFmtId="10" fontId="40" fillId="0" borderId="0" xfId="1" applyNumberFormat="1" applyFont="1" applyFill="1" applyBorder="1" applyAlignment="1">
      <alignment horizontal="center" vertical="center" wrapText="1"/>
    </xf>
    <xf numFmtId="177" fontId="38" fillId="0" borderId="0" xfId="0" applyNumberFormat="1" applyFont="1" applyFill="1" applyBorder="1" applyAlignment="1">
      <alignment vertical="center"/>
    </xf>
    <xf numFmtId="0" fontId="40" fillId="0" borderId="87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horizontal="center" vertical="center" wrapText="1"/>
    </xf>
    <xf numFmtId="10" fontId="42" fillId="0" borderId="0" xfId="1" applyNumberFormat="1" applyFont="1" applyFill="1" applyBorder="1" applyAlignment="1">
      <alignment horizontal="center" vertical="center" wrapText="1"/>
    </xf>
    <xf numFmtId="176" fontId="38" fillId="0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/>
    <xf numFmtId="0" fontId="0" fillId="1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/>
    <xf numFmtId="181" fontId="44" fillId="13" borderId="0" xfId="5" applyNumberFormat="1" applyFont="1" applyFill="1" applyBorder="1" applyAlignment="1">
      <alignment horizontal="center" vertical="center" shrinkToFit="1"/>
    </xf>
    <xf numFmtId="181" fontId="45" fillId="13" borderId="0" xfId="5" applyNumberFormat="1" applyFont="1" applyFill="1" applyBorder="1" applyAlignment="1">
      <alignment horizontal="center" vertical="center"/>
    </xf>
    <xf numFmtId="184" fontId="44" fillId="13" borderId="0" xfId="5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/>
    </xf>
    <xf numFmtId="181" fontId="0" fillId="0" borderId="1" xfId="0" applyNumberFormat="1" applyBorder="1" applyAlignment="1" applyProtection="1">
      <alignment horizontal="center"/>
    </xf>
    <xf numFmtId="2" fontId="0" fillId="0" borderId="0" xfId="0" applyNumberFormat="1"/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0" fillId="21" borderId="0" xfId="0" applyFont="1" applyFill="1" applyBorder="1" applyAlignment="1" applyProtection="1">
      <alignment horizontal="center"/>
    </xf>
    <xf numFmtId="0" fontId="20" fillId="23" borderId="0" xfId="0" applyFont="1" applyFill="1" applyBorder="1" applyAlignment="1" applyProtection="1">
      <alignment horizontal="center"/>
    </xf>
    <xf numFmtId="0" fontId="20" fillId="24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7" fillId="22" borderId="0" xfId="0" applyFont="1" applyFill="1" applyAlignment="1">
      <alignment horizontal="center" vertical="center"/>
    </xf>
    <xf numFmtId="0" fontId="46" fillId="26" borderId="0" xfId="4" applyFont="1" applyFill="1" applyAlignment="1" applyProtection="1">
      <alignment horizontal="center" vertical="center"/>
    </xf>
    <xf numFmtId="0" fontId="34" fillId="0" borderId="25" xfId="3" applyFont="1" applyFill="1" applyBorder="1" applyAlignment="1">
      <alignment horizontal="center" vertical="center" wrapText="1"/>
    </xf>
    <xf numFmtId="0" fontId="34" fillId="0" borderId="39" xfId="3" applyFont="1" applyFill="1" applyBorder="1" applyAlignment="1">
      <alignment horizontal="center" vertical="center" wrapText="1"/>
    </xf>
    <xf numFmtId="0" fontId="34" fillId="0" borderId="33" xfId="3" applyFont="1" applyFill="1" applyBorder="1" applyAlignment="1">
      <alignment horizontal="center" vertical="center"/>
    </xf>
    <xf numFmtId="0" fontId="34" fillId="0" borderId="35" xfId="3" applyFont="1" applyFill="1" applyBorder="1" applyAlignment="1">
      <alignment horizontal="center" vertical="center"/>
    </xf>
    <xf numFmtId="0" fontId="34" fillId="0" borderId="36" xfId="3" applyFont="1" applyFill="1" applyBorder="1" applyAlignment="1">
      <alignment horizontal="center" vertical="center"/>
    </xf>
    <xf numFmtId="0" fontId="33" fillId="0" borderId="53" xfId="3" applyFont="1" applyFill="1" applyBorder="1" applyAlignment="1">
      <alignment horizontal="center" vertical="center"/>
    </xf>
    <xf numFmtId="0" fontId="33" fillId="0" borderId="46" xfId="3" applyFont="1" applyFill="1" applyBorder="1" applyAlignment="1">
      <alignment horizontal="center" vertical="center"/>
    </xf>
    <xf numFmtId="0" fontId="34" fillId="18" borderId="54" xfId="3" applyFont="1" applyFill="1" applyBorder="1" applyAlignment="1">
      <alignment horizontal="center" vertical="center"/>
    </xf>
    <xf numFmtId="0" fontId="34" fillId="18" borderId="58" xfId="3" applyFont="1" applyFill="1" applyBorder="1" applyAlignment="1">
      <alignment horizontal="center" vertical="center"/>
    </xf>
    <xf numFmtId="0" fontId="33" fillId="0" borderId="55" xfId="3" applyFont="1" applyFill="1" applyBorder="1" applyAlignment="1">
      <alignment horizontal="center" vertical="center"/>
    </xf>
    <xf numFmtId="0" fontId="33" fillId="0" borderId="51" xfId="3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center" vertical="center"/>
    </xf>
    <xf numFmtId="0" fontId="34" fillId="0" borderId="22" xfId="3" applyFont="1" applyFill="1" applyBorder="1" applyAlignment="1">
      <alignment horizontal="center" vertical="center"/>
    </xf>
    <xf numFmtId="0" fontId="33" fillId="0" borderId="54" xfId="3" applyFont="1" applyFill="1" applyBorder="1" applyAlignment="1">
      <alignment horizontal="center" vertical="center"/>
    </xf>
    <xf numFmtId="0" fontId="33" fillId="0" borderId="58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horizontal="left" vertical="center"/>
    </xf>
    <xf numFmtId="0" fontId="34" fillId="0" borderId="46" xfId="3" applyFont="1" applyFill="1" applyBorder="1" applyAlignment="1">
      <alignment horizontal="left" vertical="center"/>
    </xf>
    <xf numFmtId="0" fontId="34" fillId="0" borderId="55" xfId="3" applyFont="1" applyFill="1" applyBorder="1" applyAlignment="1">
      <alignment horizontal="center" vertical="center"/>
    </xf>
    <xf numFmtId="0" fontId="34" fillId="0" borderId="51" xfId="3" applyFont="1" applyFill="1" applyBorder="1" applyAlignment="1">
      <alignment horizontal="center" vertical="center"/>
    </xf>
    <xf numFmtId="0" fontId="34" fillId="0" borderId="54" xfId="3" applyFont="1" applyFill="1" applyBorder="1" applyAlignment="1">
      <alignment horizontal="center" vertical="center"/>
    </xf>
    <xf numFmtId="0" fontId="34" fillId="0" borderId="58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46" xfId="3" applyFont="1" applyFill="1" applyBorder="1" applyAlignment="1">
      <alignment horizontal="center" vertical="center"/>
    </xf>
    <xf numFmtId="0" fontId="33" fillId="0" borderId="82" xfId="3" applyFont="1" applyFill="1" applyBorder="1" applyAlignment="1">
      <alignment horizontal="center" vertical="center"/>
    </xf>
    <xf numFmtId="0" fontId="33" fillId="0" borderId="81" xfId="3" applyFont="1" applyFill="1" applyBorder="1" applyAlignment="1">
      <alignment horizontal="center" vertical="center"/>
    </xf>
    <xf numFmtId="0" fontId="34" fillId="0" borderId="80" xfId="3" applyFont="1" applyFill="1" applyBorder="1" applyAlignment="1">
      <alignment horizontal="center" vertical="center"/>
    </xf>
    <xf numFmtId="0" fontId="34" fillId="0" borderId="49" xfId="3" applyFont="1" applyFill="1" applyBorder="1" applyAlignment="1">
      <alignment horizontal="center" vertical="center"/>
    </xf>
    <xf numFmtId="0" fontId="34" fillId="11" borderId="54" xfId="3" applyFont="1" applyFill="1" applyBorder="1" applyAlignment="1">
      <alignment horizontal="center" vertical="center"/>
    </xf>
    <xf numFmtId="0" fontId="34" fillId="11" borderId="58" xfId="3" applyFont="1" applyFill="1" applyBorder="1" applyAlignment="1">
      <alignment horizontal="center" vertical="center"/>
    </xf>
    <xf numFmtId="0" fontId="32" fillId="0" borderId="23" xfId="3" applyFont="1" applyFill="1" applyBorder="1" applyAlignment="1">
      <alignment horizontal="center" vertical="center"/>
    </xf>
    <xf numFmtId="0" fontId="32" fillId="0" borderId="37" xfId="3" applyFont="1" applyFill="1" applyBorder="1" applyAlignment="1">
      <alignment horizontal="center" vertical="center"/>
    </xf>
    <xf numFmtId="0" fontId="34" fillId="0" borderId="24" xfId="3" applyFont="1" applyFill="1" applyBorder="1" applyAlignment="1">
      <alignment horizontal="left" vertical="center"/>
    </xf>
    <xf numFmtId="0" fontId="34" fillId="0" borderId="38" xfId="3" applyFont="1" applyFill="1" applyBorder="1" applyAlignment="1">
      <alignment horizontal="left" vertical="center"/>
    </xf>
    <xf numFmtId="0" fontId="34" fillId="0" borderId="25" xfId="3" applyFont="1" applyFill="1" applyBorder="1" applyAlignment="1">
      <alignment horizontal="center" vertical="center"/>
    </xf>
    <xf numFmtId="0" fontId="34" fillId="0" borderId="39" xfId="3" applyFont="1" applyFill="1" applyBorder="1" applyAlignment="1">
      <alignment horizontal="center" vertical="center"/>
    </xf>
    <xf numFmtId="0" fontId="34" fillId="0" borderId="26" xfId="3" applyFont="1" applyFill="1" applyBorder="1" applyAlignment="1">
      <alignment horizontal="center" vertical="center" wrapText="1"/>
    </xf>
    <xf numFmtId="0" fontId="34" fillId="0" borderId="40" xfId="3" applyFont="1" applyFill="1" applyBorder="1" applyAlignment="1">
      <alignment horizontal="center" vertical="center"/>
    </xf>
    <xf numFmtId="0" fontId="34" fillId="0" borderId="27" xfId="3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center" vertical="center"/>
    </xf>
    <xf numFmtId="0" fontId="34" fillId="0" borderId="31" xfId="3" applyFont="1" applyFill="1" applyBorder="1" applyAlignment="1">
      <alignment horizontal="center" vertical="center"/>
    </xf>
    <xf numFmtId="0" fontId="35" fillId="0" borderId="17" xfId="3" applyFont="1" applyBorder="1" applyAlignment="1">
      <alignment horizontal="center" vertical="center"/>
    </xf>
    <xf numFmtId="0" fontId="35" fillId="0" borderId="18" xfId="3" applyFont="1" applyBorder="1" applyAlignment="1">
      <alignment horizontal="center" vertical="center"/>
    </xf>
    <xf numFmtId="0" fontId="35" fillId="0" borderId="19" xfId="3" applyFont="1" applyBorder="1" applyAlignment="1">
      <alignment horizontal="center" vertical="center"/>
    </xf>
    <xf numFmtId="0" fontId="35" fillId="0" borderId="20" xfId="3" applyFont="1" applyBorder="1" applyAlignment="1">
      <alignment horizontal="center" vertical="center"/>
    </xf>
    <xf numFmtId="0" fontId="35" fillId="0" borderId="21" xfId="3" applyFont="1" applyBorder="1" applyAlignment="1">
      <alignment horizontal="center" vertical="center"/>
    </xf>
    <xf numFmtId="0" fontId="35" fillId="0" borderId="22" xfId="3" applyFont="1" applyBorder="1" applyAlignment="1">
      <alignment horizontal="center" vertical="center"/>
    </xf>
    <xf numFmtId="0" fontId="34" fillId="0" borderId="29" xfId="3" applyFont="1" applyFill="1" applyBorder="1" applyAlignment="1">
      <alignment horizontal="center" vertical="center"/>
    </xf>
    <xf numFmtId="0" fontId="34" fillId="0" borderId="43" xfId="3" applyFont="1" applyFill="1" applyBorder="1" applyAlignment="1">
      <alignment horizontal="center" vertical="center"/>
    </xf>
    <xf numFmtId="0" fontId="34" fillId="0" borderId="30" xfId="3" applyFont="1" applyFill="1" applyBorder="1" applyAlignment="1">
      <alignment horizontal="center" vertical="center"/>
    </xf>
    <xf numFmtId="0" fontId="34" fillId="0" borderId="32" xfId="3" applyFont="1" applyFill="1" applyBorder="1" applyAlignment="1">
      <alignment horizontal="center" vertical="center"/>
    </xf>
    <xf numFmtId="0" fontId="34" fillId="0" borderId="44" xfId="3" applyFont="1" applyFill="1" applyBorder="1" applyAlignment="1">
      <alignment horizontal="center" vertical="center"/>
    </xf>
    <xf numFmtId="0" fontId="34" fillId="0" borderId="33" xfId="3" applyFont="1" applyFill="1" applyBorder="1" applyAlignment="1">
      <alignment horizontal="center" vertical="center" wrapText="1"/>
    </xf>
    <xf numFmtId="0" fontId="34" fillId="0" borderId="30" xfId="3" applyFont="1" applyFill="1" applyBorder="1" applyAlignment="1">
      <alignment horizontal="center" vertical="center" wrapText="1"/>
    </xf>
    <xf numFmtId="0" fontId="34" fillId="0" borderId="34" xfId="3" applyFont="1" applyFill="1" applyBorder="1" applyAlignment="1">
      <alignment horizontal="center" vertical="center" wrapText="1"/>
    </xf>
    <xf numFmtId="0" fontId="34" fillId="0" borderId="26" xfId="3" applyFont="1" applyFill="1" applyBorder="1" applyAlignment="1">
      <alignment horizontal="center" vertical="center"/>
    </xf>
    <xf numFmtId="0" fontId="33" fillId="0" borderId="57" xfId="3" applyFont="1" applyFill="1" applyBorder="1" applyAlignment="1">
      <alignment horizontal="center" vertical="center"/>
    </xf>
    <xf numFmtId="0" fontId="33" fillId="0" borderId="56" xfId="3" applyFont="1" applyFill="1" applyBorder="1" applyAlignment="1">
      <alignment horizontal="center" vertical="center"/>
    </xf>
    <xf numFmtId="0" fontId="33" fillId="0" borderId="47" xfId="3" applyFont="1" applyFill="1" applyBorder="1" applyAlignment="1">
      <alignment horizontal="center" vertical="center"/>
    </xf>
    <xf numFmtId="0" fontId="33" fillId="0" borderId="80" xfId="3" applyFont="1" applyFill="1" applyBorder="1" applyAlignment="1">
      <alignment horizontal="center" vertical="center"/>
    </xf>
    <xf numFmtId="0" fontId="33" fillId="0" borderId="49" xfId="3" applyFont="1" applyFill="1" applyBorder="1" applyAlignment="1">
      <alignment horizontal="center" vertical="center"/>
    </xf>
    <xf numFmtId="0" fontId="33" fillId="0" borderId="71" xfId="3" applyFont="1" applyFill="1" applyBorder="1" applyAlignment="1">
      <alignment horizontal="left" vertical="center" wrapText="1"/>
    </xf>
    <xf numFmtId="0" fontId="33" fillId="0" borderId="70" xfId="3" applyFont="1" applyFill="1" applyBorder="1" applyAlignment="1">
      <alignment horizontal="left" vertical="center" wrapText="1"/>
    </xf>
    <xf numFmtId="0" fontId="33" fillId="0" borderId="54" xfId="3" applyFont="1" applyFill="1" applyBorder="1" applyAlignment="1">
      <alignment horizontal="center" vertical="center" wrapText="1"/>
    </xf>
    <xf numFmtId="0" fontId="33" fillId="0" borderId="58" xfId="3" applyFont="1" applyFill="1" applyBorder="1" applyAlignment="1">
      <alignment horizontal="center" vertical="center" wrapText="1"/>
    </xf>
    <xf numFmtId="0" fontId="33" fillId="16" borderId="55" xfId="3" applyFont="1" applyFill="1" applyBorder="1" applyAlignment="1">
      <alignment horizontal="center" vertical="center"/>
    </xf>
    <xf numFmtId="0" fontId="33" fillId="16" borderId="51" xfId="3" applyFont="1" applyFill="1" applyBorder="1" applyAlignment="1">
      <alignment horizontal="center" vertical="center"/>
    </xf>
    <xf numFmtId="0" fontId="34" fillId="0" borderId="56" xfId="3" applyFont="1" applyFill="1" applyBorder="1" applyAlignment="1">
      <alignment horizontal="center" vertical="center"/>
    </xf>
    <xf numFmtId="0" fontId="34" fillId="0" borderId="47" xfId="3" applyFont="1" applyFill="1" applyBorder="1" applyAlignment="1">
      <alignment horizontal="center" vertical="center"/>
    </xf>
    <xf numFmtId="0" fontId="33" fillId="0" borderId="54" xfId="3" applyFont="1" applyBorder="1" applyAlignment="1">
      <alignment horizontal="center" vertical="center"/>
    </xf>
    <xf numFmtId="0" fontId="33" fillId="0" borderId="39" xfId="3" applyFont="1" applyBorder="1" applyAlignment="1">
      <alignment horizontal="center" vertical="center"/>
    </xf>
    <xf numFmtId="181" fontId="34" fillId="0" borderId="82" xfId="3" applyNumberFormat="1" applyFont="1" applyBorder="1" applyAlignment="1">
      <alignment horizontal="center" vertical="center"/>
    </xf>
    <xf numFmtId="181" fontId="34" fillId="0" borderId="81" xfId="3" applyNumberFormat="1" applyFont="1" applyBorder="1" applyAlignment="1">
      <alignment horizontal="center" vertical="center"/>
    </xf>
    <xf numFmtId="181" fontId="34" fillId="0" borderId="43" xfId="3" applyNumberFormat="1" applyFont="1" applyBorder="1" applyAlignment="1">
      <alignment horizontal="center" vertical="center"/>
    </xf>
    <xf numFmtId="0" fontId="33" fillId="0" borderId="55" xfId="3" applyFont="1" applyBorder="1" applyAlignment="1">
      <alignment horizontal="center" vertical="center"/>
    </xf>
    <xf numFmtId="0" fontId="33" fillId="0" borderId="40" xfId="3" applyFont="1" applyBorder="1" applyAlignment="1">
      <alignment horizontal="center" vertical="center"/>
    </xf>
    <xf numFmtId="0" fontId="33" fillId="0" borderId="85" xfId="3" applyFont="1" applyBorder="1" applyAlignment="1">
      <alignment horizontal="center" vertical="center"/>
    </xf>
    <xf numFmtId="0" fontId="33" fillId="0" borderId="66" xfId="3" applyFont="1" applyBorder="1" applyAlignment="1">
      <alignment horizontal="center" vertical="center"/>
    </xf>
    <xf numFmtId="0" fontId="33" fillId="0" borderId="62" xfId="3" applyFont="1" applyBorder="1" applyAlignment="1">
      <alignment horizontal="center" vertical="center"/>
    </xf>
    <xf numFmtId="0" fontId="34" fillId="0" borderId="32" xfId="3" applyFont="1" applyBorder="1" applyAlignment="1">
      <alignment horizontal="left" vertical="center"/>
    </xf>
    <xf numFmtId="0" fontId="34" fillId="0" borderId="47" xfId="3" applyFont="1" applyBorder="1" applyAlignment="1">
      <alignment horizontal="left" vertical="center"/>
    </xf>
    <xf numFmtId="0" fontId="34" fillId="0" borderId="56" xfId="3" applyFont="1" applyBorder="1" applyAlignment="1">
      <alignment horizontal="left" vertical="center"/>
    </xf>
    <xf numFmtId="181" fontId="34" fillId="0" borderId="29" xfId="3" applyNumberFormat="1" applyFont="1" applyBorder="1" applyAlignment="1">
      <alignment horizontal="center" vertical="center"/>
    </xf>
    <xf numFmtId="0" fontId="33" fillId="0" borderId="25" xfId="3" applyFont="1" applyBorder="1" applyAlignment="1">
      <alignment horizontal="center" vertical="center"/>
    </xf>
    <xf numFmtId="0" fontId="33" fillId="0" borderId="58" xfId="3" applyFont="1" applyBorder="1" applyAlignment="1">
      <alignment horizontal="center" vertical="center"/>
    </xf>
    <xf numFmtId="0" fontId="34" fillId="0" borderId="61" xfId="3" applyFont="1" applyBorder="1" applyAlignment="1">
      <alignment horizontal="left" vertical="center"/>
    </xf>
    <xf numFmtId="0" fontId="34" fillId="0" borderId="44" xfId="3" applyFont="1" applyBorder="1" applyAlignment="1">
      <alignment horizontal="left" vertical="center"/>
    </xf>
    <xf numFmtId="176" fontId="10" fillId="0" borderId="13" xfId="2" applyNumberFormat="1" applyFont="1" applyBorder="1" applyAlignment="1" applyProtection="1">
      <alignment horizontal="center" vertical="center"/>
    </xf>
    <xf numFmtId="176" fontId="10" fillId="0" borderId="14" xfId="2" applyNumberFormat="1" applyFont="1" applyBorder="1" applyAlignment="1" applyProtection="1">
      <alignment horizontal="center" vertical="center"/>
    </xf>
    <xf numFmtId="176" fontId="10" fillId="0" borderId="15" xfId="2" applyNumberFormat="1" applyFont="1" applyBorder="1" applyAlignment="1" applyProtection="1">
      <alignment horizontal="center" vertical="center"/>
    </xf>
    <xf numFmtId="176" fontId="20" fillId="0" borderId="13" xfId="2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176" fontId="10" fillId="0" borderId="16" xfId="2" applyNumberFormat="1" applyFont="1" applyBorder="1" applyAlignment="1" applyProtection="1">
      <alignment horizontal="center" vertical="center"/>
    </xf>
    <xf numFmtId="176" fontId="10" fillId="0" borderId="0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76" fontId="20" fillId="0" borderId="14" xfId="2" applyNumberFormat="1" applyFont="1" applyBorder="1" applyAlignment="1" applyProtection="1">
      <alignment horizontal="center" vertical="center"/>
    </xf>
    <xf numFmtId="176" fontId="20" fillId="0" borderId="15" xfId="2" applyNumberFormat="1" applyFont="1" applyBorder="1" applyAlignment="1" applyProtection="1">
      <alignment horizontal="center" vertical="center"/>
    </xf>
  </cellXfs>
  <cellStyles count="10">
    <cellStyle name="백분율" xfId="1" builtinId="5"/>
    <cellStyle name="백분율 2" xfId="7"/>
    <cellStyle name="표준" xfId="0" builtinId="0"/>
    <cellStyle name="표준 2" xfId="2"/>
    <cellStyle name="표준 2 2" xfId="3"/>
    <cellStyle name="표준 2 3" xfId="9"/>
    <cellStyle name="표준 2 4" xfId="6"/>
    <cellStyle name="표준 3" xfId="8"/>
    <cellStyle name="표준 3 2" xfId="5"/>
    <cellStyle name="하이퍼링크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탐구선택계산!$C$1" fmlaRange="탐구선택계산!$B$8:$B$15" noThreeD="1" val="0"/>
</file>

<file path=xl/ctrlProps/ctrlProp2.xml><?xml version="1.0" encoding="utf-8"?>
<formControlPr xmlns="http://schemas.microsoft.com/office/spreadsheetml/2009/9/main" objectType="Drop" dropStyle="combo" dx="16" fmlaLink="탐구선택계산!$D$1" fmlaRange="탐구선택계산!$B$8:$B$15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539751</xdr:colOff>
      <xdr:row>19</xdr:row>
      <xdr:rowOff>122766</xdr:rowOff>
    </xdr:from>
    <xdr:ext cx="6630533" cy="4603883"/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7751" y="4144433"/>
          <a:ext cx="6630533" cy="46038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1104900</xdr:colOff>
          <xdr:row>3</xdr:row>
          <xdr:rowOff>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9525</xdr:rowOff>
        </xdr:from>
        <xdr:to>
          <xdr:col>7</xdr:col>
          <xdr:colOff>657225</xdr:colOff>
          <xdr:row>2</xdr:row>
          <xdr:rowOff>180975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pub?gid=641843797&amp;single=true&amp;output=tsv" refreshOnLoad="1" growShrinkType="overwriteClear" adjustColumnWidth="0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?gid=1626479353&amp;single=true&amp;output=tsv" refreshOnLoad="1" growShrinkType="overwriteClear" adjustColumnWidth="0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?gid=973199344&amp;single=true&amp;output=tsv" refreshOnLoad="1" growShrinkType="overwriteClear" adjustColumnWidth="0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ub?gid=1861183557&amp;single=true&amp;output=tsv" refreshOnLoad="1" growShrinkType="overwriteClear" adjustColumnWidth="0" connectionId="2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ub?gid=786346868&amp;single=true&amp;output=tsv" refreshOnLoad="1" growShrinkType="overwriteClear" adjustColumnWidth="0" connectionId="4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ub?gid=786346868&amp;single=true&amp;output=tsv" refreshOnLoad="1" growShrinkType="overwriteClear" adjustColumnWidth="0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afe.naver.com/romu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O32"/>
  <sheetViews>
    <sheetView showGridLines="0" view="pageBreakPreview" zoomScale="90" zoomScaleNormal="85" zoomScaleSheetLayoutView="90" workbookViewId="0">
      <selection activeCell="L16" sqref="L16"/>
    </sheetView>
  </sheetViews>
  <sheetFormatPr defaultRowHeight="16.5"/>
  <cols>
    <col min="4" max="4" width="12.875" customWidth="1"/>
  </cols>
  <sheetData>
    <row r="5" spans="3:15">
      <c r="C5" t="s">
        <v>988</v>
      </c>
    </row>
    <row r="6" spans="3:15">
      <c r="C6" t="s">
        <v>1819</v>
      </c>
      <c r="F6" s="372" t="str">
        <f>IF(점수계산!K2=C6,"최신버전","구버전")</f>
        <v>구버전</v>
      </c>
      <c r="G6" t="s">
        <v>990</v>
      </c>
    </row>
    <row r="7" spans="3:15">
      <c r="C7" t="s">
        <v>989</v>
      </c>
    </row>
    <row r="8" spans="3:15">
      <c r="C8" s="371" t="s">
        <v>1806</v>
      </c>
    </row>
    <row r="10" spans="3:15">
      <c r="C10" s="442" t="s">
        <v>245</v>
      </c>
      <c r="D10" s="443"/>
      <c r="F10" s="97" t="s">
        <v>349</v>
      </c>
      <c r="G10" s="97"/>
      <c r="H10" s="97"/>
      <c r="I10" s="97"/>
      <c r="J10" s="97"/>
      <c r="K10" s="97"/>
      <c r="L10" s="97"/>
      <c r="M10" s="97"/>
      <c r="N10" s="97"/>
      <c r="O10" s="97"/>
    </row>
    <row r="11" spans="3:15">
      <c r="C11" s="89" t="s">
        <v>16</v>
      </c>
      <c r="D11" s="66" t="s">
        <v>606</v>
      </c>
    </row>
    <row r="12" spans="3:15">
      <c r="C12" s="89" t="s">
        <v>17</v>
      </c>
      <c r="D12" s="66" t="s">
        <v>607</v>
      </c>
      <c r="F12" t="s">
        <v>350</v>
      </c>
    </row>
    <row r="13" spans="3:15">
      <c r="C13" s="89" t="s">
        <v>18</v>
      </c>
      <c r="D13" s="66" t="s">
        <v>606</v>
      </c>
      <c r="F13" t="s">
        <v>351</v>
      </c>
    </row>
    <row r="14" spans="3:15">
      <c r="C14" s="89" t="s">
        <v>19</v>
      </c>
      <c r="D14" s="66" t="s">
        <v>606</v>
      </c>
      <c r="F14" t="s">
        <v>352</v>
      </c>
    </row>
    <row r="15" spans="3:15">
      <c r="C15" s="89" t="s">
        <v>20</v>
      </c>
      <c r="D15" s="66" t="s">
        <v>608</v>
      </c>
      <c r="F15" t="s">
        <v>353</v>
      </c>
    </row>
    <row r="16" spans="3:15">
      <c r="C16" s="89" t="s">
        <v>21</v>
      </c>
      <c r="D16" s="66" t="s">
        <v>608</v>
      </c>
    </row>
    <row r="17" spans="3:6">
      <c r="C17" s="89" t="s">
        <v>22</v>
      </c>
      <c r="D17" s="66" t="s">
        <v>607</v>
      </c>
      <c r="F17" s="97" t="s">
        <v>354</v>
      </c>
    </row>
    <row r="18" spans="3:6">
      <c r="C18" s="89" t="s">
        <v>23</v>
      </c>
      <c r="D18" s="66" t="s">
        <v>982</v>
      </c>
    </row>
    <row r="19" spans="3:6">
      <c r="C19" s="89" t="s">
        <v>24</v>
      </c>
      <c r="D19" s="66" t="s">
        <v>1807</v>
      </c>
      <c r="F19" t="s">
        <v>355</v>
      </c>
    </row>
    <row r="20" spans="3:6">
      <c r="C20" s="89" t="s">
        <v>25</v>
      </c>
      <c r="D20" s="66" t="s">
        <v>982</v>
      </c>
    </row>
    <row r="21" spans="3:6">
      <c r="C21" s="89" t="s">
        <v>26</v>
      </c>
      <c r="D21" s="66" t="s">
        <v>982</v>
      </c>
    </row>
    <row r="22" spans="3:6">
      <c r="C22" s="89" t="s">
        <v>27</v>
      </c>
      <c r="D22" s="66" t="s">
        <v>607</v>
      </c>
    </row>
    <row r="23" spans="3:6">
      <c r="C23" s="89" t="s">
        <v>28</v>
      </c>
      <c r="D23" s="66" t="s">
        <v>607</v>
      </c>
    </row>
    <row r="24" spans="3:6">
      <c r="C24" s="89" t="s">
        <v>29</v>
      </c>
      <c r="D24" s="66" t="s">
        <v>609</v>
      </c>
    </row>
    <row r="25" spans="3:6">
      <c r="C25" s="89" t="s">
        <v>30</v>
      </c>
      <c r="D25" s="66" t="s">
        <v>1807</v>
      </c>
    </row>
    <row r="26" spans="3:6">
      <c r="C26" s="89" t="s">
        <v>31</v>
      </c>
      <c r="D26" s="66" t="s">
        <v>607</v>
      </c>
    </row>
    <row r="27" spans="3:6">
      <c r="C27" s="89" t="s">
        <v>32</v>
      </c>
      <c r="D27" s="66" t="s">
        <v>607</v>
      </c>
    </row>
    <row r="28" spans="3:6">
      <c r="C28" s="89" t="s">
        <v>33</v>
      </c>
      <c r="D28" s="66" t="s">
        <v>607</v>
      </c>
    </row>
    <row r="29" spans="3:6">
      <c r="C29" s="89" t="s">
        <v>34</v>
      </c>
      <c r="D29" s="66" t="s">
        <v>606</v>
      </c>
    </row>
    <row r="30" spans="3:6">
      <c r="C30" s="89" t="s">
        <v>35</v>
      </c>
      <c r="D30" s="66" t="s">
        <v>610</v>
      </c>
    </row>
    <row r="31" spans="3:6">
      <c r="C31" s="89" t="s">
        <v>36</v>
      </c>
      <c r="D31" s="66"/>
    </row>
    <row r="32" spans="3:6">
      <c r="C32" s="89" t="s">
        <v>981</v>
      </c>
      <c r="D32" s="66" t="s">
        <v>982</v>
      </c>
    </row>
  </sheetData>
  <mergeCells count="1">
    <mergeCell ref="C10:D10"/>
  </mergeCells>
  <phoneticPr fontId="3" type="noConversion"/>
  <pageMargins left="0.7" right="0.7" top="0.75" bottom="0.75" header="0.3" footer="0.3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9"/>
  <sheetViews>
    <sheetView topLeftCell="XFD79" workbookViewId="0">
      <selection activeCell="AP79" sqref="A1:XFD1048576"/>
    </sheetView>
  </sheetViews>
  <sheetFormatPr defaultColWidth="0" defaultRowHeight="16.5"/>
  <cols>
    <col min="1" max="1" width="8.25" style="59" hidden="1" customWidth="1"/>
    <col min="2" max="59" width="0" style="59" hidden="1" customWidth="1"/>
    <col min="60" max="16384" width="9" style="59" hidden="1"/>
  </cols>
  <sheetData>
    <row r="1" spans="1:59" ht="18.75" customHeight="1">
      <c r="A1" s="61" t="s">
        <v>16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61" t="s">
        <v>26</v>
      </c>
      <c r="L1" s="61" t="s">
        <v>27</v>
      </c>
      <c r="M1" s="61" t="s">
        <v>28</v>
      </c>
      <c r="N1" s="61" t="s">
        <v>29</v>
      </c>
      <c r="O1" s="61" t="s">
        <v>30</v>
      </c>
      <c r="P1" s="61" t="s">
        <v>31</v>
      </c>
      <c r="Q1" s="61" t="s">
        <v>32</v>
      </c>
      <c r="R1" s="61" t="s">
        <v>33</v>
      </c>
      <c r="S1" s="61" t="s">
        <v>34</v>
      </c>
      <c r="T1" s="61" t="s">
        <v>35</v>
      </c>
      <c r="U1" s="61" t="s">
        <v>36</v>
      </c>
      <c r="V1" s="61" t="s">
        <v>195</v>
      </c>
      <c r="W1" s="61" t="s">
        <v>196</v>
      </c>
      <c r="X1" s="61" t="s">
        <v>197</v>
      </c>
      <c r="Y1" s="61" t="s">
        <v>198</v>
      </c>
      <c r="Z1" s="61" t="s">
        <v>199</v>
      </c>
      <c r="AA1" s="61" t="s">
        <v>200</v>
      </c>
      <c r="AB1" s="61" t="s">
        <v>201</v>
      </c>
      <c r="AC1" s="61" t="s">
        <v>202</v>
      </c>
      <c r="AD1" s="61" t="s">
        <v>203</v>
      </c>
      <c r="AE1" s="61" t="s">
        <v>204</v>
      </c>
      <c r="AF1" s="61" t="s">
        <v>205</v>
      </c>
      <c r="AG1" s="61" t="s">
        <v>206</v>
      </c>
      <c r="AH1" s="61" t="s">
        <v>207</v>
      </c>
      <c r="AI1" s="61" t="s">
        <v>208</v>
      </c>
      <c r="AJ1" s="61" t="s">
        <v>209</v>
      </c>
      <c r="AK1" s="61" t="s">
        <v>210</v>
      </c>
      <c r="AL1" s="61" t="s">
        <v>211</v>
      </c>
      <c r="AM1" s="61" t="s">
        <v>212</v>
      </c>
      <c r="AN1" s="61" t="s">
        <v>213</v>
      </c>
      <c r="AO1" s="61" t="s">
        <v>214</v>
      </c>
      <c r="AP1" s="61" t="s">
        <v>215</v>
      </c>
      <c r="AQ1" s="61" t="s">
        <v>216</v>
      </c>
      <c r="AR1" s="61" t="s">
        <v>217</v>
      </c>
      <c r="AS1" s="61" t="s">
        <v>218</v>
      </c>
      <c r="AT1" s="61" t="s">
        <v>219</v>
      </c>
      <c r="AU1" s="61" t="s">
        <v>220</v>
      </c>
      <c r="AV1" s="61" t="s">
        <v>221</v>
      </c>
      <c r="AW1" s="61" t="s">
        <v>222</v>
      </c>
      <c r="AX1" s="61" t="s">
        <v>223</v>
      </c>
      <c r="AY1" s="61" t="s">
        <v>224</v>
      </c>
      <c r="AZ1" s="61" t="s">
        <v>225</v>
      </c>
      <c r="BA1" s="61" t="s">
        <v>226</v>
      </c>
      <c r="BB1" s="61" t="s">
        <v>227</v>
      </c>
      <c r="BC1" s="61" t="s">
        <v>228</v>
      </c>
      <c r="BD1" s="61" t="s">
        <v>229</v>
      </c>
      <c r="BE1" s="72" t="s">
        <v>1004</v>
      </c>
      <c r="BF1" s="63" t="s">
        <v>230</v>
      </c>
      <c r="BG1" s="63" t="s">
        <v>231</v>
      </c>
    </row>
    <row r="2" spans="1:59" ht="18.75" customHeight="1">
      <c r="A2" s="62">
        <f>INDEX(대학별계산!$I$7:$I$307,COLUMN(A1),1,1)</f>
        <v>513.928</v>
      </c>
      <c r="B2" s="62">
        <f>INDEX(대학별계산!$I$7:$I$307,COLUMN(B1),1,1)</f>
        <v>581.02650000000006</v>
      </c>
      <c r="C2" s="62">
        <f>INDEX(대학별계산!$I$7:$I$307,COLUMN(C1),1,1)</f>
        <v>580.37850000000003</v>
      </c>
      <c r="D2" s="62">
        <f>INDEX(대학별계산!$I$7:$I$307,COLUMN(D1),1,1)</f>
        <v>511.428</v>
      </c>
      <c r="E2" s="62">
        <f>INDEX(대학별계산!$I$7:$I$307,COLUMN(E1),1,1)</f>
        <v>644.86500000000001</v>
      </c>
      <c r="F2" s="62">
        <f>INDEX(대학별계산!$I$7:$I$307,COLUMN(F1),1,1)</f>
        <v>644.86500000000001</v>
      </c>
      <c r="G2" s="62">
        <f>INDEX(대학별계산!$I$7:$I$307,COLUMN(G1),1,1)*0.9</f>
        <v>878.3747699966392</v>
      </c>
      <c r="H2" s="62">
        <f>INDEX(대학별계산!$I$7:$I$307,COLUMN(H1),1,1)</f>
        <v>869.0555927662424</v>
      </c>
      <c r="I2" s="62">
        <f>INDEX(대학별계산!$I$7:$I$307,COLUMN(I1),1,1)</f>
        <v>969.60589185867502</v>
      </c>
      <c r="J2" s="62">
        <f>INDEX(대학별계산!$I$7:$I$307,COLUMN(J1),1,1)</f>
        <v>448.98700000000002</v>
      </c>
      <c r="K2" s="62">
        <f>INDEX(대학별계산!$I$7:$I$307,COLUMN(K1),1,1)</f>
        <v>968.92463253440997</v>
      </c>
      <c r="L2" s="62">
        <f>INDEX(대학별계산!$I$7:$I$307,COLUMN(L1),1,1)</f>
        <v>578.29500000000007</v>
      </c>
      <c r="M2" s="62">
        <f>INDEX(대학별계산!$I$7:$I$307,COLUMN(M1),1,1)</f>
        <v>644.92000000000007</v>
      </c>
      <c r="N2" s="62">
        <f>INDEX(대학별계산!$I$7:$I$307,COLUMN(N1),1,1)</f>
        <v>65.166666666666657</v>
      </c>
      <c r="O2" s="62">
        <f>INDEX(대학별계산!$I$7:$I$307,COLUMN(O1),1,1)</f>
        <v>514.33328000000006</v>
      </c>
      <c r="P2" s="62">
        <f>INDEX(대학별계산!$I$7:$I$307,COLUMN(P1),1,1)</f>
        <v>645.58500000000004</v>
      </c>
      <c r="Q2" s="62">
        <f>INDEX(대학별계산!$I$7:$I$307,COLUMN(Q1),1,1)</f>
        <v>967.27156627836666</v>
      </c>
      <c r="R2" s="62">
        <f>INDEX(대학별계산!$I$7:$I$307,COLUMN(R1),1,1)</f>
        <v>968.92576899777112</v>
      </c>
      <c r="S2" s="62">
        <f>INDEX(대학별계산!$I$7:$I$307,COLUMN(S1),1,1)</f>
        <v>479.73625000000004</v>
      </c>
      <c r="T2" s="62">
        <f>INDEX(대학별계산!$I$7:$I$307,COLUMN(T1),1,1)</f>
        <v>968.81663128893274</v>
      </c>
      <c r="U2" s="62">
        <f>INDEX(대학별계산!$I$7:$I$307,COLUMN(U1),1,1)</f>
        <v>566.72</v>
      </c>
      <c r="V2" s="62">
        <f>INDEX(대학별계산!$I$7:$I$307,COLUMN(V1),1,1)</f>
        <v>522</v>
      </c>
      <c r="W2" s="62">
        <f>INDEX(대학별계산!$I$7:$I$307,COLUMN(W1),1,1)</f>
        <v>519</v>
      </c>
      <c r="X2" s="62">
        <f>INDEX(대학별계산!$I$7:$I$307,COLUMN(X1),1,1)</f>
        <v>965.76578951006911</v>
      </c>
      <c r="Y2" s="62">
        <f>INDEX(대학별계산!$I$7:$I$307,COLUMN(Y1),1,1)</f>
        <v>646</v>
      </c>
      <c r="Z2" s="62">
        <f>INDEX(대학별계산!$I$7:$I$307,COLUMN(Z1),1,1)</f>
        <v>193.73999999999998</v>
      </c>
      <c r="AA2" s="62">
        <f>INDEX(대학별계산!$I$7:$I$307,COLUMN(AA1),1,1)</f>
        <v>519</v>
      </c>
      <c r="AB2" s="62">
        <f>INDEX(대학별계산!$I$7:$I$307,COLUMN(AB1),1,1)</f>
        <v>646</v>
      </c>
      <c r="AC2" s="62">
        <f>INDEX(대학별계산!$I$7:$I$307,COLUMN(AC1),1,1)</f>
        <v>769</v>
      </c>
      <c r="AD2" s="62">
        <f>INDEX(대학별계산!$I$7:$I$307,COLUMN(AD1),1,1)</f>
        <v>996.36</v>
      </c>
      <c r="AE2" s="62">
        <f>INDEX(대학별계산!$I$7:$I$307,COLUMN(AE1),1,1)</f>
        <v>672.7</v>
      </c>
      <c r="AF2" s="62">
        <f>INDEX(대학별계산!$I$7:$I$307,COLUMN(AF1),1,1)</f>
        <v>792.2</v>
      </c>
      <c r="AG2" s="62">
        <f>INDEX(대학별계산!$I$7:$I$307,COLUMN(AG1),1,1)</f>
        <v>864.90000000000009</v>
      </c>
      <c r="AH2" s="62">
        <f>INDEX(대학별계산!$I$7:$I$307,COLUMN(AH1),1,1)</f>
        <v>768.8</v>
      </c>
      <c r="AI2" s="62">
        <f>INDEX(대학별계산!$I$7:$I$307,COLUMN(AI1),1,1)</f>
        <v>868.41</v>
      </c>
      <c r="AJ2" s="62">
        <f>INDEX(대학별계산!$I$7:$I$307,COLUMN(AJ1),1,1)</f>
        <v>384.4</v>
      </c>
      <c r="AK2" s="62">
        <f>INDEX(대학별계산!$I$7:$I$307,COLUMN(AK1),1,1)</f>
        <v>970.96218908353103</v>
      </c>
      <c r="AL2" s="62">
        <f>INDEX(대학별계산!$I$7:$I$307,COLUMN(AL1),1,1)</f>
        <v>387.08914713141104</v>
      </c>
      <c r="AM2" s="62">
        <f>INDEX(대학별계산!$I$7:$I$307,COLUMN(AM1),1,1)</f>
        <v>1001.9</v>
      </c>
      <c r="AN2" s="62">
        <f>INDEX(대학별계산!$I$7:$I$307,COLUMN(AN1),1,1)</f>
        <v>962.19999999999993</v>
      </c>
      <c r="AO2" s="62">
        <f>INDEX(대학별계산!$I$7:$I$307,COLUMN(AO1),1,1)</f>
        <v>601.625</v>
      </c>
      <c r="AP2" s="62">
        <f>INDEX(대학별계산!$I$7:$I$307,COLUMN(AP1),1,1)</f>
        <v>673.57500000000005</v>
      </c>
      <c r="AQ2" s="62">
        <f>INDEX(대학별계산!$I$7:$I$307,COLUMN(AQ1),1,1)</f>
        <v>961.25</v>
      </c>
      <c r="AR2" s="62">
        <f>INDEX(대학별계산!$I$7:$I$307,COLUMN(AR1),1,1)</f>
        <v>864.90000000000009</v>
      </c>
      <c r="AS2" s="62">
        <f>INDEX(대학별계산!$I$7:$I$307,COLUMN(AS1),1,1)</f>
        <v>551.4375</v>
      </c>
      <c r="AT2" s="62">
        <f>INDEX(대학별계산!$I$7:$I$307,COLUMN(AT1),1,1)</f>
        <v>774.17829426282208</v>
      </c>
      <c r="AU2" s="62">
        <f>INDEX(대학별계산!$I$7:$I$307,COLUMN(AU1),1,1)</f>
        <v>968.48406185837825</v>
      </c>
      <c r="AV2" s="62">
        <f>INDEX(대학별계산!$I$7:$I$307,COLUMN(AV1),1,1)</f>
        <v>956.5</v>
      </c>
      <c r="AW2" s="62">
        <f>INDEX(대학별계산!$I$7:$I$307,COLUMN(AW1),1,1)</f>
        <v>646</v>
      </c>
      <c r="AX2" s="62">
        <f>INDEX(대학별계산!$I$7:$I$307,COLUMN(AX1),1,1)</f>
        <v>1009.5625</v>
      </c>
      <c r="AY2" s="62">
        <f>INDEX(대학별계산!$I$7:$I$307,COLUMN(AY1),1,1)</f>
        <v>1009.5625</v>
      </c>
      <c r="AZ2" s="62">
        <f>INDEX(대학별계산!$I$7:$I$307,COLUMN(AZ1),1,1)</f>
        <v>418.15</v>
      </c>
      <c r="BA2" s="62">
        <f>INDEX(대학별계산!$I$7:$I$307,COLUMN(BA1),1,1)</f>
        <v>961</v>
      </c>
      <c r="BB2" s="62">
        <f>INDEX(대학별계산!$I$7:$I$307,COLUMN(BB1),1,1)</f>
        <v>607.5</v>
      </c>
      <c r="BC2" s="62">
        <f>INDEX(대학별계산!$I$7:$I$307,COLUMN(BC1),1,1)</f>
        <v>966.31110312264525</v>
      </c>
      <c r="BD2" s="62">
        <f>INDEX(대학별계산!$I$7:$I$307,COLUMN(BD1),1,1)</f>
        <v>332.53125</v>
      </c>
      <c r="BE2" s="385">
        <f>'진학사누적%'!BE2</f>
        <v>877.50725026852842</v>
      </c>
      <c r="BF2" s="63"/>
      <c r="BG2" s="63"/>
    </row>
    <row r="3" spans="1:59" ht="18.75" customHeight="1">
      <c r="A3" s="64">
        <f>INDEX(A$7:A$301,MATCH(A2,A$7:A$301)+1,1,1)</f>
        <v>514.06999999999994</v>
      </c>
      <c r="B3" s="64">
        <f t="shared" ref="B3:BD3" si="0">INDEX(B$7:B$301,MATCH(B2,B$7:B$301)+1,1,1)</f>
        <v>581.26</v>
      </c>
      <c r="C3" s="64">
        <f t="shared" si="0"/>
        <v>580.5</v>
      </c>
      <c r="D3" s="64">
        <f t="shared" si="0"/>
        <v>511.78</v>
      </c>
      <c r="E3" s="64">
        <f t="shared" si="0"/>
        <v>645</v>
      </c>
      <c r="F3" s="64">
        <f t="shared" si="0"/>
        <v>645</v>
      </c>
      <c r="G3" s="64">
        <f t="shared" si="0"/>
        <v>879.13</v>
      </c>
      <c r="H3" s="64">
        <f t="shared" si="0"/>
        <v>869.32</v>
      </c>
      <c r="I3" s="64">
        <f t="shared" si="0"/>
        <v>970.09999999999991</v>
      </c>
      <c r="J3" s="64">
        <f t="shared" si="0"/>
        <v>449.2</v>
      </c>
      <c r="K3" s="64">
        <f t="shared" si="0"/>
        <v>969.23</v>
      </c>
      <c r="L3" s="64" t="e">
        <f t="shared" si="0"/>
        <v>#N/A</v>
      </c>
      <c r="M3" s="64" t="e">
        <f t="shared" si="0"/>
        <v>#N/A</v>
      </c>
      <c r="N3" s="64" t="e">
        <f t="shared" si="0"/>
        <v>#N/A</v>
      </c>
      <c r="O3" s="64">
        <f t="shared" si="0"/>
        <v>514.375</v>
      </c>
      <c r="P3" s="64">
        <f t="shared" si="0"/>
        <v>645.84500000000003</v>
      </c>
      <c r="Q3" s="64">
        <f t="shared" si="0"/>
        <v>968.1</v>
      </c>
      <c r="R3" s="64">
        <f t="shared" si="0"/>
        <v>969.24</v>
      </c>
      <c r="S3" s="64">
        <f t="shared" si="0"/>
        <v>479.87</v>
      </c>
      <c r="T3" s="64">
        <f t="shared" si="0"/>
        <v>969.53</v>
      </c>
      <c r="U3" s="64">
        <f t="shared" si="0"/>
        <v>566.77</v>
      </c>
      <c r="V3" s="64">
        <f t="shared" si="0"/>
        <v>522.5</v>
      </c>
      <c r="W3" s="64">
        <f t="shared" si="0"/>
        <v>519.5</v>
      </c>
      <c r="X3" s="64">
        <f t="shared" si="0"/>
        <v>965.88499999999999</v>
      </c>
      <c r="Y3" s="64">
        <f t="shared" si="0"/>
        <v>646.25</v>
      </c>
      <c r="Z3" s="64">
        <f t="shared" si="0"/>
        <v>193.8</v>
      </c>
      <c r="AA3" s="64">
        <f t="shared" si="0"/>
        <v>519.5</v>
      </c>
      <c r="AB3" s="64">
        <f t="shared" si="0"/>
        <v>646.25</v>
      </c>
      <c r="AC3" s="64">
        <f t="shared" si="0"/>
        <v>770.5</v>
      </c>
      <c r="AD3" s="64">
        <f t="shared" si="0"/>
        <v>996.86</v>
      </c>
      <c r="AE3" s="64">
        <f t="shared" si="0"/>
        <v>673.05</v>
      </c>
      <c r="AF3" s="64">
        <f t="shared" si="0"/>
        <v>792.3</v>
      </c>
      <c r="AG3" s="64">
        <f t="shared" si="0"/>
        <v>865.35</v>
      </c>
      <c r="AH3" s="64">
        <f t="shared" si="0"/>
        <v>769.2</v>
      </c>
      <c r="AI3" s="64">
        <f t="shared" si="0"/>
        <v>868.81500000000005</v>
      </c>
      <c r="AJ3" s="64">
        <f t="shared" si="0"/>
        <v>384.6</v>
      </c>
      <c r="AK3" s="64">
        <f t="shared" si="0"/>
        <v>971.41000000000008</v>
      </c>
      <c r="AL3" s="64">
        <f t="shared" si="0"/>
        <v>387.13499999999999</v>
      </c>
      <c r="AM3" s="64">
        <f t="shared" si="0"/>
        <v>1002.18</v>
      </c>
      <c r="AN3" s="64">
        <f t="shared" si="0"/>
        <v>962.5</v>
      </c>
      <c r="AO3" s="64">
        <f t="shared" si="0"/>
        <v>601.94000000000005</v>
      </c>
      <c r="AP3" s="64">
        <f t="shared" si="0"/>
        <v>674.28</v>
      </c>
      <c r="AQ3" s="64" t="e">
        <f t="shared" si="0"/>
        <v>#N/A</v>
      </c>
      <c r="AR3" s="64" t="e">
        <f t="shared" si="0"/>
        <v>#N/A</v>
      </c>
      <c r="AS3" s="64" t="e">
        <f t="shared" si="0"/>
        <v>#N/A</v>
      </c>
      <c r="AT3" s="64" t="e">
        <f t="shared" si="0"/>
        <v>#N/A</v>
      </c>
      <c r="AU3" s="64" t="e">
        <f t="shared" si="0"/>
        <v>#N/A</v>
      </c>
      <c r="AV3" s="64" t="e">
        <f t="shared" si="0"/>
        <v>#N/A</v>
      </c>
      <c r="AW3" s="64" t="e">
        <f t="shared" si="0"/>
        <v>#N/A</v>
      </c>
      <c r="AX3" s="64" t="e">
        <f t="shared" si="0"/>
        <v>#N/A</v>
      </c>
      <c r="AY3" s="64" t="e">
        <f t="shared" si="0"/>
        <v>#N/A</v>
      </c>
      <c r="AZ3" s="64" t="e">
        <f t="shared" si="0"/>
        <v>#N/A</v>
      </c>
      <c r="BA3" s="64" t="e">
        <f t="shared" si="0"/>
        <v>#N/A</v>
      </c>
      <c r="BB3" s="64" t="e">
        <f t="shared" si="0"/>
        <v>#N/A</v>
      </c>
      <c r="BC3" s="64">
        <f t="shared" si="0"/>
        <v>966.58</v>
      </c>
      <c r="BD3" s="64" t="e">
        <f t="shared" si="0"/>
        <v>#N/A</v>
      </c>
      <c r="BE3" s="64">
        <f t="shared" ref="BE3" si="1">INDEX(BE$7:BE$301,MATCH(BE2,BE$7:BE$301)+1,1,1)</f>
        <v>877.76</v>
      </c>
      <c r="BF3" s="65"/>
      <c r="BG3" s="65"/>
    </row>
    <row r="4" spans="1:59" ht="18.75" customHeight="1">
      <c r="A4" s="64">
        <f>INDEX(A$7:A$301,MATCH(A2,A$7:A$301),1,1)</f>
        <v>513.62</v>
      </c>
      <c r="B4" s="64">
        <f t="shared" ref="B4:BD4" si="2">INDEX(B$7:B$301,MATCH(B2,B$7:B$301),1,1)</f>
        <v>580.98</v>
      </c>
      <c r="C4" s="64">
        <f t="shared" si="2"/>
        <v>579.97500000000002</v>
      </c>
      <c r="D4" s="64">
        <f t="shared" si="2"/>
        <v>511.40999999999997</v>
      </c>
      <c r="E4" s="64">
        <f t="shared" si="2"/>
        <v>644.41499999999996</v>
      </c>
      <c r="F4" s="64">
        <f t="shared" si="2"/>
        <v>644.41499999999996</v>
      </c>
      <c r="G4" s="64">
        <f t="shared" si="2"/>
        <v>878.20499999999993</v>
      </c>
      <c r="H4" s="64">
        <f t="shared" si="2"/>
        <v>868.46</v>
      </c>
      <c r="I4" s="64">
        <f t="shared" si="2"/>
        <v>969.3</v>
      </c>
      <c r="J4" s="64">
        <f t="shared" si="2"/>
        <v>448.81</v>
      </c>
      <c r="K4" s="64">
        <f t="shared" si="2"/>
        <v>968.41499999999996</v>
      </c>
      <c r="L4" s="64" t="e">
        <f t="shared" si="2"/>
        <v>#N/A</v>
      </c>
      <c r="M4" s="64" t="e">
        <f t="shared" si="2"/>
        <v>#N/A</v>
      </c>
      <c r="N4" s="64" t="e">
        <f t="shared" si="2"/>
        <v>#N/A</v>
      </c>
      <c r="O4" s="64">
        <f t="shared" si="2"/>
        <v>513.91999999999996</v>
      </c>
      <c r="P4" s="64">
        <f t="shared" si="2"/>
        <v>645.53</v>
      </c>
      <c r="Q4" s="64">
        <f t="shared" si="2"/>
        <v>967.23</v>
      </c>
      <c r="R4" s="64">
        <f t="shared" si="2"/>
        <v>968.43000000000006</v>
      </c>
      <c r="S4" s="64">
        <f t="shared" si="2"/>
        <v>479.58500000000004</v>
      </c>
      <c r="T4" s="64">
        <f t="shared" si="2"/>
        <v>968.79499999999996</v>
      </c>
      <c r="U4" s="64">
        <f t="shared" si="2"/>
        <v>566.26499999999999</v>
      </c>
      <c r="V4" s="64">
        <f t="shared" si="2"/>
        <v>522</v>
      </c>
      <c r="W4" s="64">
        <f t="shared" si="2"/>
        <v>519</v>
      </c>
      <c r="X4" s="64">
        <f t="shared" si="2"/>
        <v>965.05</v>
      </c>
      <c r="Y4" s="64">
        <f t="shared" si="2"/>
        <v>645.5</v>
      </c>
      <c r="Z4" s="64">
        <f t="shared" si="2"/>
        <v>193.62</v>
      </c>
      <c r="AA4" s="64">
        <f t="shared" si="2"/>
        <v>519</v>
      </c>
      <c r="AB4" s="64">
        <f t="shared" si="2"/>
        <v>645.5</v>
      </c>
      <c r="AC4" s="64">
        <f t="shared" si="2"/>
        <v>769</v>
      </c>
      <c r="AD4" s="64">
        <f t="shared" si="2"/>
        <v>996.36</v>
      </c>
      <c r="AE4" s="64">
        <f t="shared" si="2"/>
        <v>672</v>
      </c>
      <c r="AF4" s="64">
        <f t="shared" si="2"/>
        <v>792</v>
      </c>
      <c r="AG4" s="64">
        <f t="shared" si="2"/>
        <v>864</v>
      </c>
      <c r="AH4" s="64">
        <f t="shared" si="2"/>
        <v>768</v>
      </c>
      <c r="AI4" s="64">
        <f t="shared" si="2"/>
        <v>867.6</v>
      </c>
      <c r="AJ4" s="64">
        <f t="shared" si="2"/>
        <v>384</v>
      </c>
      <c r="AK4" s="64">
        <f t="shared" si="2"/>
        <v>970.46</v>
      </c>
      <c r="AL4" s="64">
        <f t="shared" si="2"/>
        <v>386.73</v>
      </c>
      <c r="AM4" s="64">
        <f t="shared" si="2"/>
        <v>1001.8699999999999</v>
      </c>
      <c r="AN4" s="64">
        <f t="shared" si="2"/>
        <v>960.8</v>
      </c>
      <c r="AO4" s="64">
        <f t="shared" si="2"/>
        <v>601.25</v>
      </c>
      <c r="AP4" s="64">
        <f t="shared" si="2"/>
        <v>673.23</v>
      </c>
      <c r="AQ4" s="64" t="e">
        <f t="shared" si="2"/>
        <v>#N/A</v>
      </c>
      <c r="AR4" s="64" t="e">
        <f t="shared" si="2"/>
        <v>#N/A</v>
      </c>
      <c r="AS4" s="64" t="e">
        <f t="shared" si="2"/>
        <v>#N/A</v>
      </c>
      <c r="AT4" s="64" t="e">
        <f t="shared" si="2"/>
        <v>#N/A</v>
      </c>
      <c r="AU4" s="64" t="e">
        <f t="shared" si="2"/>
        <v>#N/A</v>
      </c>
      <c r="AV4" s="64" t="e">
        <f t="shared" si="2"/>
        <v>#N/A</v>
      </c>
      <c r="AW4" s="64" t="e">
        <f t="shared" si="2"/>
        <v>#N/A</v>
      </c>
      <c r="AX4" s="64" t="e">
        <f t="shared" si="2"/>
        <v>#N/A</v>
      </c>
      <c r="AY4" s="64" t="e">
        <f t="shared" si="2"/>
        <v>#N/A</v>
      </c>
      <c r="AZ4" s="64" t="e">
        <f t="shared" si="2"/>
        <v>#N/A</v>
      </c>
      <c r="BA4" s="64" t="e">
        <f t="shared" si="2"/>
        <v>#N/A</v>
      </c>
      <c r="BB4" s="64" t="e">
        <f t="shared" si="2"/>
        <v>#N/A</v>
      </c>
      <c r="BC4" s="64">
        <f t="shared" si="2"/>
        <v>965.8</v>
      </c>
      <c r="BD4" s="64" t="e">
        <f t="shared" si="2"/>
        <v>#N/A</v>
      </c>
      <c r="BE4" s="64">
        <f t="shared" ref="BE4" si="3">INDEX(BE$7:BE$301,MATCH(BE2,BE$7:BE$301),1,1)</f>
        <v>877.13</v>
      </c>
      <c r="BF4" s="65"/>
      <c r="BG4" s="65"/>
    </row>
    <row r="5" spans="1:59" ht="18.75" customHeight="1">
      <c r="A5" s="64">
        <f>INDEX(A$7:A$301,MATCH(A2,A$7:A$301)-1,1,1)</f>
        <v>513.23</v>
      </c>
      <c r="B5" s="64">
        <f t="shared" ref="B5:BD5" si="4">INDEX(B$7:B$301,MATCH(B2,B$7:B$301)-1,1,1)</f>
        <v>580.45000000000005</v>
      </c>
      <c r="C5" s="64">
        <f t="shared" si="4"/>
        <v>579.45000000000005</v>
      </c>
      <c r="D5" s="64">
        <f t="shared" si="4"/>
        <v>511.04</v>
      </c>
      <c r="E5" s="64">
        <f t="shared" si="4"/>
        <v>643.83000000000004</v>
      </c>
      <c r="F5" s="64">
        <f t="shared" si="4"/>
        <v>643.83000000000004</v>
      </c>
      <c r="G5" s="64">
        <f t="shared" si="4"/>
        <v>877.28</v>
      </c>
      <c r="H5" s="64">
        <f t="shared" si="4"/>
        <v>867.6</v>
      </c>
      <c r="I5" s="64">
        <f t="shared" si="4"/>
        <v>968.37</v>
      </c>
      <c r="J5" s="64">
        <f t="shared" si="4"/>
        <v>448.42</v>
      </c>
      <c r="K5" s="64">
        <f t="shared" si="4"/>
        <v>967.6</v>
      </c>
      <c r="L5" s="64" t="e">
        <f t="shared" si="4"/>
        <v>#N/A</v>
      </c>
      <c r="M5" s="64" t="e">
        <f t="shared" si="4"/>
        <v>#N/A</v>
      </c>
      <c r="N5" s="64" t="e">
        <f t="shared" si="4"/>
        <v>#N/A</v>
      </c>
      <c r="O5" s="64">
        <f t="shared" si="4"/>
        <v>513.54499999999996</v>
      </c>
      <c r="P5" s="64">
        <f t="shared" si="4"/>
        <v>644.94499999999994</v>
      </c>
      <c r="Q5" s="64">
        <f t="shared" si="4"/>
        <v>966.51499999999999</v>
      </c>
      <c r="R5" s="64">
        <f t="shared" si="4"/>
        <v>967.62</v>
      </c>
      <c r="S5" s="64">
        <f t="shared" si="4"/>
        <v>479.3</v>
      </c>
      <c r="T5" s="64">
        <f t="shared" si="4"/>
        <v>968.06</v>
      </c>
      <c r="U5" s="64">
        <f t="shared" si="4"/>
        <v>565.76</v>
      </c>
      <c r="V5" s="64">
        <f t="shared" si="4"/>
        <v>522</v>
      </c>
      <c r="W5" s="64">
        <f t="shared" si="4"/>
        <v>519</v>
      </c>
      <c r="X5" s="64">
        <f t="shared" si="4"/>
        <v>964.3</v>
      </c>
      <c r="Y5" s="64">
        <f t="shared" si="4"/>
        <v>645</v>
      </c>
      <c r="Z5" s="64">
        <f t="shared" si="4"/>
        <v>193.41</v>
      </c>
      <c r="AA5" s="64">
        <f t="shared" si="4"/>
        <v>519</v>
      </c>
      <c r="AB5" s="64">
        <f t="shared" si="4"/>
        <v>645</v>
      </c>
      <c r="AC5" s="64">
        <f t="shared" si="4"/>
        <v>768</v>
      </c>
      <c r="AD5" s="64">
        <f t="shared" si="4"/>
        <v>995.86</v>
      </c>
      <c r="AE5" s="64">
        <f t="shared" si="4"/>
        <v>670.95</v>
      </c>
      <c r="AF5" s="64">
        <f t="shared" si="4"/>
        <v>791.7</v>
      </c>
      <c r="AG5" s="64">
        <f t="shared" si="4"/>
        <v>862.875</v>
      </c>
      <c r="AH5" s="64">
        <f t="shared" si="4"/>
        <v>766.8</v>
      </c>
      <c r="AI5" s="64">
        <f t="shared" si="4"/>
        <v>866.38499999999999</v>
      </c>
      <c r="AJ5" s="64">
        <f t="shared" si="4"/>
        <v>383.4</v>
      </c>
      <c r="AK5" s="64">
        <f t="shared" si="4"/>
        <v>969.56</v>
      </c>
      <c r="AL5" s="64">
        <f t="shared" si="4"/>
        <v>386.35</v>
      </c>
      <c r="AM5" s="64">
        <f t="shared" si="4"/>
        <v>1001.56</v>
      </c>
      <c r="AN5" s="64">
        <f t="shared" si="4"/>
        <v>959.3</v>
      </c>
      <c r="AO5" s="64">
        <f t="shared" si="4"/>
        <v>600.69000000000005</v>
      </c>
      <c r="AP5" s="64">
        <f t="shared" si="4"/>
        <v>672.09</v>
      </c>
      <c r="AQ5" s="64" t="e">
        <f t="shared" si="4"/>
        <v>#N/A</v>
      </c>
      <c r="AR5" s="64" t="e">
        <f t="shared" si="4"/>
        <v>#N/A</v>
      </c>
      <c r="AS5" s="64" t="e">
        <f t="shared" si="4"/>
        <v>#N/A</v>
      </c>
      <c r="AT5" s="64" t="e">
        <f t="shared" si="4"/>
        <v>#N/A</v>
      </c>
      <c r="AU5" s="64" t="e">
        <f t="shared" si="4"/>
        <v>#N/A</v>
      </c>
      <c r="AV5" s="64" t="e">
        <f t="shared" si="4"/>
        <v>#N/A</v>
      </c>
      <c r="AW5" s="64" t="e">
        <f t="shared" si="4"/>
        <v>#N/A</v>
      </c>
      <c r="AX5" s="64" t="e">
        <f t="shared" si="4"/>
        <v>#N/A</v>
      </c>
      <c r="AY5" s="64" t="e">
        <f t="shared" si="4"/>
        <v>#N/A</v>
      </c>
      <c r="AZ5" s="64" t="e">
        <f t="shared" si="4"/>
        <v>#N/A</v>
      </c>
      <c r="BA5" s="64" t="e">
        <f t="shared" si="4"/>
        <v>#N/A</v>
      </c>
      <c r="BB5" s="64" t="e">
        <f t="shared" si="4"/>
        <v>#N/A</v>
      </c>
      <c r="BC5" s="64">
        <f t="shared" si="4"/>
        <v>965.02</v>
      </c>
      <c r="BD5" s="64" t="e">
        <f t="shared" si="4"/>
        <v>#N/A</v>
      </c>
      <c r="BE5" s="64">
        <f t="shared" ref="BE5" si="5">INDEX(BE$7:BE$301,MATCH(BE2,BE$7:BE$301)-1,1,1)</f>
        <v>876.6</v>
      </c>
      <c r="BF5" s="65"/>
      <c r="BG5" s="65"/>
    </row>
    <row r="6" spans="1:59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9">
      <c r="A7" s="59">
        <v>492.11</v>
      </c>
      <c r="B7" s="59">
        <v>552.72</v>
      </c>
      <c r="C7" s="59">
        <v>552.52</v>
      </c>
      <c r="D7" s="59">
        <v>491.28</v>
      </c>
      <c r="E7" s="59">
        <v>613.91</v>
      </c>
      <c r="F7" s="59">
        <v>613.91</v>
      </c>
      <c r="G7" s="59">
        <v>836.32</v>
      </c>
      <c r="H7" s="59">
        <v>825.85</v>
      </c>
      <c r="I7" s="59">
        <v>924.8</v>
      </c>
      <c r="J7" s="59">
        <v>429.63</v>
      </c>
      <c r="K7" s="59">
        <v>922.76</v>
      </c>
      <c r="N7" s="59">
        <v>493</v>
      </c>
      <c r="O7" s="59">
        <v>492.13</v>
      </c>
      <c r="P7" s="59">
        <v>614.15</v>
      </c>
      <c r="Q7" s="59">
        <v>926.52</v>
      </c>
      <c r="R7" s="59">
        <v>922.78</v>
      </c>
      <c r="S7" s="59">
        <v>464.04</v>
      </c>
      <c r="T7" s="59">
        <v>928.2</v>
      </c>
      <c r="U7" s="59">
        <v>541.70000000000005</v>
      </c>
      <c r="V7" s="59">
        <v>494</v>
      </c>
      <c r="W7" s="59">
        <v>493</v>
      </c>
      <c r="X7" s="59">
        <v>922.43</v>
      </c>
      <c r="Y7" s="59">
        <v>615.5</v>
      </c>
      <c r="Z7" s="59">
        <v>184.5</v>
      </c>
      <c r="AA7" s="59">
        <v>493</v>
      </c>
      <c r="AB7" s="59">
        <v>615.5</v>
      </c>
      <c r="AC7" s="59">
        <v>693</v>
      </c>
      <c r="AD7" s="59">
        <v>932.24</v>
      </c>
      <c r="AE7" s="59">
        <v>606.9</v>
      </c>
      <c r="AF7" s="59">
        <v>773.4</v>
      </c>
      <c r="AG7" s="59">
        <v>778.95</v>
      </c>
      <c r="AH7" s="59">
        <v>693.6</v>
      </c>
      <c r="AI7" s="59">
        <v>792.27</v>
      </c>
      <c r="AJ7" s="59">
        <v>346.8</v>
      </c>
      <c r="AK7" s="59">
        <v>920.03</v>
      </c>
      <c r="AL7" s="59">
        <v>366.01</v>
      </c>
      <c r="AM7" s="59">
        <v>981.92</v>
      </c>
      <c r="AN7" s="59">
        <v>864</v>
      </c>
      <c r="AO7" s="59">
        <v>568.5</v>
      </c>
      <c r="AP7" s="59">
        <v>605.15</v>
      </c>
      <c r="BC7" s="59">
        <v>922.3</v>
      </c>
      <c r="BE7" s="59">
        <v>846.96</v>
      </c>
      <c r="BF7" s="60">
        <v>0.12</v>
      </c>
      <c r="BG7" s="59">
        <v>18804</v>
      </c>
    </row>
    <row r="8" spans="1:59">
      <c r="A8" s="59">
        <v>492.58</v>
      </c>
      <c r="B8" s="59">
        <v>553.26</v>
      </c>
      <c r="C8" s="59">
        <v>553.09</v>
      </c>
      <c r="D8" s="59">
        <v>491.76</v>
      </c>
      <c r="E8" s="59">
        <v>614.54</v>
      </c>
      <c r="F8" s="59">
        <v>614.54</v>
      </c>
      <c r="G8" s="59">
        <v>837.2</v>
      </c>
      <c r="H8" s="59">
        <v>826.64</v>
      </c>
      <c r="I8" s="59">
        <v>925.76</v>
      </c>
      <c r="J8" s="59">
        <v>430.02</v>
      </c>
      <c r="K8" s="59">
        <v>923.72</v>
      </c>
      <c r="N8" s="59">
        <v>494</v>
      </c>
      <c r="O8" s="59">
        <v>492.61</v>
      </c>
      <c r="P8" s="59">
        <v>614.74</v>
      </c>
      <c r="Q8" s="59">
        <v>927.41</v>
      </c>
      <c r="R8" s="59">
        <v>923.72</v>
      </c>
      <c r="S8" s="59">
        <v>464.38</v>
      </c>
      <c r="T8" s="59">
        <v>929.09</v>
      </c>
      <c r="U8" s="59">
        <v>542.24</v>
      </c>
      <c r="V8" s="59">
        <v>495</v>
      </c>
      <c r="W8" s="59">
        <v>494</v>
      </c>
      <c r="X8" s="59">
        <v>923.45</v>
      </c>
      <c r="Y8" s="59">
        <v>616</v>
      </c>
      <c r="Z8" s="59">
        <v>184.68</v>
      </c>
      <c r="AA8" s="59">
        <v>494</v>
      </c>
      <c r="AB8" s="59">
        <v>616</v>
      </c>
      <c r="AC8" s="59">
        <v>695</v>
      </c>
      <c r="AD8" s="59">
        <v>933.24</v>
      </c>
      <c r="AE8" s="59">
        <v>609</v>
      </c>
      <c r="AF8" s="59">
        <v>774</v>
      </c>
      <c r="AG8" s="59">
        <v>780.75</v>
      </c>
      <c r="AH8" s="59">
        <v>696</v>
      </c>
      <c r="AI8" s="59">
        <v>794.7</v>
      </c>
      <c r="AJ8" s="59">
        <v>348</v>
      </c>
      <c r="AK8" s="59">
        <v>921.05</v>
      </c>
      <c r="AL8" s="59">
        <v>366.47</v>
      </c>
      <c r="AM8" s="59">
        <v>982.42</v>
      </c>
      <c r="AN8" s="59">
        <v>866</v>
      </c>
      <c r="AO8" s="59">
        <v>569.25</v>
      </c>
      <c r="AP8" s="59">
        <v>606.73</v>
      </c>
      <c r="BC8" s="59">
        <v>923.32</v>
      </c>
      <c r="BE8" s="59">
        <v>847.64</v>
      </c>
      <c r="BF8" s="60">
        <v>0.11700000000000001</v>
      </c>
      <c r="BG8" s="59">
        <v>18334</v>
      </c>
    </row>
    <row r="9" spans="1:59">
      <c r="A9" s="59">
        <v>493.07</v>
      </c>
      <c r="B9" s="59">
        <v>553.79999999999995</v>
      </c>
      <c r="C9" s="59">
        <v>553.65</v>
      </c>
      <c r="D9" s="59">
        <v>492.18</v>
      </c>
      <c r="E9" s="59">
        <v>615.16999999999996</v>
      </c>
      <c r="F9" s="59">
        <v>615.16999999999996</v>
      </c>
      <c r="G9" s="59">
        <v>838.02</v>
      </c>
      <c r="H9" s="59">
        <v>827.46</v>
      </c>
      <c r="I9" s="59">
        <v>926.66</v>
      </c>
      <c r="J9" s="59">
        <v>430.44</v>
      </c>
      <c r="K9" s="59">
        <v>924.67</v>
      </c>
      <c r="N9" s="59">
        <v>494</v>
      </c>
      <c r="O9" s="59">
        <v>493.08</v>
      </c>
      <c r="P9" s="59">
        <v>615.34</v>
      </c>
      <c r="Q9" s="59">
        <v>928.27</v>
      </c>
      <c r="R9" s="59">
        <v>924.69</v>
      </c>
      <c r="S9" s="59">
        <v>464.77</v>
      </c>
      <c r="T9" s="59">
        <v>929.93</v>
      </c>
      <c r="U9" s="59">
        <v>542.76</v>
      </c>
      <c r="V9" s="59">
        <v>495</v>
      </c>
      <c r="W9" s="59">
        <v>494</v>
      </c>
      <c r="X9" s="59">
        <v>924.35</v>
      </c>
      <c r="Y9" s="59">
        <v>616.5</v>
      </c>
      <c r="Z9" s="59">
        <v>184.86</v>
      </c>
      <c r="AA9" s="59">
        <v>494</v>
      </c>
      <c r="AB9" s="59">
        <v>616.5</v>
      </c>
      <c r="AC9" s="59">
        <v>697</v>
      </c>
      <c r="AD9" s="59">
        <v>934.48</v>
      </c>
      <c r="AE9" s="59">
        <v>610.4</v>
      </c>
      <c r="AF9" s="59">
        <v>774.4</v>
      </c>
      <c r="AG9" s="59">
        <v>783</v>
      </c>
      <c r="AH9" s="59">
        <v>697.6</v>
      </c>
      <c r="AI9" s="59">
        <v>796.32</v>
      </c>
      <c r="AJ9" s="59">
        <v>348.8</v>
      </c>
      <c r="AK9" s="59">
        <v>922.12</v>
      </c>
      <c r="AL9" s="59">
        <v>366.9</v>
      </c>
      <c r="AM9" s="59">
        <v>982.86</v>
      </c>
      <c r="AN9" s="59">
        <v>868.2</v>
      </c>
      <c r="AO9" s="59">
        <v>569.88</v>
      </c>
      <c r="AP9" s="59">
        <v>608.48</v>
      </c>
      <c r="BC9" s="59">
        <v>924.25</v>
      </c>
      <c r="BE9" s="59">
        <v>848.29</v>
      </c>
      <c r="BF9" s="60">
        <v>0.114</v>
      </c>
      <c r="BG9" s="59">
        <v>17864</v>
      </c>
    </row>
    <row r="10" spans="1:59">
      <c r="A10" s="59">
        <v>493.54</v>
      </c>
      <c r="B10" s="59">
        <v>554.29999999999995</v>
      </c>
      <c r="C10" s="59">
        <v>554.16999999999996</v>
      </c>
      <c r="D10" s="59">
        <v>492.68</v>
      </c>
      <c r="E10" s="59">
        <v>615.74</v>
      </c>
      <c r="F10" s="59">
        <v>615.74</v>
      </c>
      <c r="G10" s="59">
        <v>838.76</v>
      </c>
      <c r="H10" s="59">
        <v>828.28</v>
      </c>
      <c r="I10" s="59">
        <v>927.54</v>
      </c>
      <c r="J10" s="59">
        <v>430.83</v>
      </c>
      <c r="K10" s="59">
        <v>925.52</v>
      </c>
      <c r="N10" s="59">
        <v>495</v>
      </c>
      <c r="O10" s="59">
        <v>493.55</v>
      </c>
      <c r="P10" s="59">
        <v>615.89</v>
      </c>
      <c r="Q10" s="59">
        <v>929.23</v>
      </c>
      <c r="R10" s="59">
        <v>925.53</v>
      </c>
      <c r="S10" s="59">
        <v>465.13</v>
      </c>
      <c r="T10" s="59">
        <v>930.8</v>
      </c>
      <c r="U10" s="59">
        <v>543.28</v>
      </c>
      <c r="V10" s="59">
        <v>496</v>
      </c>
      <c r="W10" s="59">
        <v>495</v>
      </c>
      <c r="X10" s="59">
        <v>925.36</v>
      </c>
      <c r="Y10" s="59">
        <v>617.5</v>
      </c>
      <c r="Z10" s="59">
        <v>185.04</v>
      </c>
      <c r="AA10" s="59">
        <v>495</v>
      </c>
      <c r="AB10" s="59">
        <v>617.5</v>
      </c>
      <c r="AC10" s="59">
        <v>698</v>
      </c>
      <c r="AD10" s="59">
        <v>936.24</v>
      </c>
      <c r="AE10" s="59">
        <v>611.79999999999995</v>
      </c>
      <c r="AF10" s="59">
        <v>774.8</v>
      </c>
      <c r="AG10" s="59">
        <v>784.8</v>
      </c>
      <c r="AH10" s="59">
        <v>699.2</v>
      </c>
      <c r="AI10" s="59">
        <v>797.94</v>
      </c>
      <c r="AJ10" s="59">
        <v>349.6</v>
      </c>
      <c r="AK10" s="59">
        <v>923.18</v>
      </c>
      <c r="AL10" s="59">
        <v>367.35</v>
      </c>
      <c r="AM10" s="59">
        <v>983.36</v>
      </c>
      <c r="AN10" s="59">
        <v>870.6</v>
      </c>
      <c r="AO10" s="59">
        <v>570.63</v>
      </c>
      <c r="AP10" s="59">
        <v>610.04999999999995</v>
      </c>
      <c r="BC10" s="59">
        <v>925.21</v>
      </c>
      <c r="BE10" s="59">
        <v>848.98</v>
      </c>
      <c r="BF10" s="60">
        <v>0.111</v>
      </c>
      <c r="BG10" s="59">
        <v>17394</v>
      </c>
    </row>
    <row r="11" spans="1:59">
      <c r="A11" s="59">
        <v>493.98</v>
      </c>
      <c r="B11" s="59">
        <v>554.83000000000004</v>
      </c>
      <c r="C11" s="59">
        <v>554.67999999999995</v>
      </c>
      <c r="D11" s="59">
        <v>493.16</v>
      </c>
      <c r="E11" s="59">
        <v>616.32000000000005</v>
      </c>
      <c r="F11" s="59">
        <v>616.32000000000005</v>
      </c>
      <c r="G11" s="59">
        <v>839.56</v>
      </c>
      <c r="H11" s="59">
        <v>829.15</v>
      </c>
      <c r="I11" s="59">
        <v>928.4</v>
      </c>
      <c r="J11" s="59">
        <v>431.24</v>
      </c>
      <c r="K11" s="59">
        <v>926.38</v>
      </c>
      <c r="N11" s="59">
        <v>495</v>
      </c>
      <c r="O11" s="59">
        <v>494.08</v>
      </c>
      <c r="P11" s="59">
        <v>616.49</v>
      </c>
      <c r="Q11" s="59">
        <v>930.12</v>
      </c>
      <c r="R11" s="59">
        <v>926.39</v>
      </c>
      <c r="S11" s="59">
        <v>465.48</v>
      </c>
      <c r="T11" s="59">
        <v>931.72</v>
      </c>
      <c r="U11" s="59">
        <v>543.80999999999995</v>
      </c>
      <c r="V11" s="59">
        <v>496</v>
      </c>
      <c r="W11" s="59">
        <v>495</v>
      </c>
      <c r="X11" s="59">
        <v>926.31</v>
      </c>
      <c r="Y11" s="59">
        <v>618</v>
      </c>
      <c r="Z11" s="59">
        <v>185.22</v>
      </c>
      <c r="AA11" s="59">
        <v>495</v>
      </c>
      <c r="AB11" s="59">
        <v>618</v>
      </c>
      <c r="AC11" s="59">
        <v>700</v>
      </c>
      <c r="AD11" s="59">
        <v>937.48</v>
      </c>
      <c r="AE11" s="59">
        <v>613.20000000000005</v>
      </c>
      <c r="AF11" s="59">
        <v>775.2</v>
      </c>
      <c r="AG11" s="59">
        <v>787.05</v>
      </c>
      <c r="AH11" s="59">
        <v>700.8</v>
      </c>
      <c r="AI11" s="59">
        <v>799.56</v>
      </c>
      <c r="AJ11" s="59">
        <v>350.4</v>
      </c>
      <c r="AK11" s="59">
        <v>924.29</v>
      </c>
      <c r="AL11" s="59">
        <v>367.82</v>
      </c>
      <c r="AM11" s="59">
        <v>983.82</v>
      </c>
      <c r="AN11" s="59">
        <v>872.8</v>
      </c>
      <c r="AO11" s="59">
        <v>571.38</v>
      </c>
      <c r="AP11" s="59">
        <v>611.63</v>
      </c>
      <c r="BC11" s="59">
        <v>926.22</v>
      </c>
      <c r="BE11" s="59">
        <v>849.58</v>
      </c>
      <c r="BF11" s="60">
        <v>0.108</v>
      </c>
      <c r="BG11" s="59">
        <v>16924</v>
      </c>
    </row>
    <row r="12" spans="1:59">
      <c r="A12" s="59">
        <v>494.48</v>
      </c>
      <c r="B12" s="59">
        <v>555.33000000000004</v>
      </c>
      <c r="C12" s="59">
        <v>555.16999999999996</v>
      </c>
      <c r="D12" s="59">
        <v>493.63</v>
      </c>
      <c r="E12" s="59">
        <v>616.85</v>
      </c>
      <c r="F12" s="59">
        <v>616.85</v>
      </c>
      <c r="G12" s="59">
        <v>840.43</v>
      </c>
      <c r="H12" s="59">
        <v>829.97</v>
      </c>
      <c r="I12" s="59">
        <v>929.21</v>
      </c>
      <c r="J12" s="59">
        <v>431.66</v>
      </c>
      <c r="K12" s="59">
        <v>927.21</v>
      </c>
      <c r="N12" s="59">
        <v>496</v>
      </c>
      <c r="O12" s="59">
        <v>494.54</v>
      </c>
      <c r="P12" s="59">
        <v>617.04</v>
      </c>
      <c r="Q12" s="59">
        <v>931.05</v>
      </c>
      <c r="R12" s="59">
        <v>927.21</v>
      </c>
      <c r="S12" s="59">
        <v>465.85</v>
      </c>
      <c r="T12" s="59">
        <v>932.59</v>
      </c>
      <c r="U12" s="59">
        <v>544.34</v>
      </c>
      <c r="V12" s="59">
        <v>497</v>
      </c>
      <c r="W12" s="59">
        <v>496</v>
      </c>
      <c r="X12" s="59">
        <v>927.31</v>
      </c>
      <c r="Y12" s="59">
        <v>618.5</v>
      </c>
      <c r="Z12" s="59">
        <v>185.4</v>
      </c>
      <c r="AA12" s="59">
        <v>496</v>
      </c>
      <c r="AB12" s="59">
        <v>618.5</v>
      </c>
      <c r="AC12" s="59">
        <v>702</v>
      </c>
      <c r="AD12" s="59">
        <v>939.24</v>
      </c>
      <c r="AE12" s="59">
        <v>614.6</v>
      </c>
      <c r="AF12" s="59">
        <v>775.6</v>
      </c>
      <c r="AG12" s="59">
        <v>789.3</v>
      </c>
      <c r="AH12" s="59">
        <v>702.4</v>
      </c>
      <c r="AI12" s="59">
        <v>801.18</v>
      </c>
      <c r="AJ12" s="59">
        <v>351.2</v>
      </c>
      <c r="AK12" s="59">
        <v>925.41</v>
      </c>
      <c r="AL12" s="59">
        <v>368.25</v>
      </c>
      <c r="AM12" s="59">
        <v>984.28</v>
      </c>
      <c r="AN12" s="59">
        <v>875.2</v>
      </c>
      <c r="AO12" s="59">
        <v>572</v>
      </c>
      <c r="AP12" s="59">
        <v>613.20000000000005</v>
      </c>
      <c r="BC12" s="59">
        <v>927.16</v>
      </c>
      <c r="BE12" s="59">
        <v>850.23</v>
      </c>
      <c r="BF12" s="60">
        <v>0.105</v>
      </c>
      <c r="BG12" s="59">
        <v>16454</v>
      </c>
    </row>
    <row r="13" spans="1:59">
      <c r="A13" s="59">
        <v>494.95</v>
      </c>
      <c r="B13" s="59">
        <v>555.86</v>
      </c>
      <c r="C13" s="59">
        <v>555.66</v>
      </c>
      <c r="D13" s="59">
        <v>494.13</v>
      </c>
      <c r="E13" s="59">
        <v>617.4</v>
      </c>
      <c r="F13" s="59">
        <v>617.4</v>
      </c>
      <c r="G13" s="59">
        <v>841.27</v>
      </c>
      <c r="H13" s="59">
        <v>830.79</v>
      </c>
      <c r="I13" s="59">
        <v>930.04</v>
      </c>
      <c r="J13" s="59">
        <v>432.08</v>
      </c>
      <c r="K13" s="59">
        <v>928.05</v>
      </c>
      <c r="N13" s="59">
        <v>496</v>
      </c>
      <c r="O13" s="59">
        <v>495</v>
      </c>
      <c r="P13" s="59">
        <v>617.63</v>
      </c>
      <c r="Q13" s="59">
        <v>931.9</v>
      </c>
      <c r="R13" s="59">
        <v>928.05</v>
      </c>
      <c r="S13" s="59">
        <v>466.22</v>
      </c>
      <c r="T13" s="59">
        <v>933.51</v>
      </c>
      <c r="U13" s="59">
        <v>544.88</v>
      </c>
      <c r="V13" s="59">
        <v>497</v>
      </c>
      <c r="W13" s="59">
        <v>496</v>
      </c>
      <c r="X13" s="59">
        <v>928.33</v>
      </c>
      <c r="Y13" s="59">
        <v>619</v>
      </c>
      <c r="Z13" s="59">
        <v>185.58</v>
      </c>
      <c r="AA13" s="59">
        <v>496</v>
      </c>
      <c r="AB13" s="59">
        <v>619</v>
      </c>
      <c r="AC13" s="59">
        <v>704</v>
      </c>
      <c r="AD13" s="59">
        <v>940.28</v>
      </c>
      <c r="AE13" s="59">
        <v>616.70000000000005</v>
      </c>
      <c r="AF13" s="59">
        <v>776.2</v>
      </c>
      <c r="AG13" s="59">
        <v>791.1</v>
      </c>
      <c r="AH13" s="59">
        <v>704.8</v>
      </c>
      <c r="AI13" s="59">
        <v>803.61</v>
      </c>
      <c r="AJ13" s="59">
        <v>352.4</v>
      </c>
      <c r="AK13" s="59">
        <v>926.42</v>
      </c>
      <c r="AL13" s="59">
        <v>368.72</v>
      </c>
      <c r="AM13" s="59">
        <v>984.76</v>
      </c>
      <c r="AN13" s="59">
        <v>877.6</v>
      </c>
      <c r="AO13" s="59">
        <v>572.75</v>
      </c>
      <c r="AP13" s="59">
        <v>614.78</v>
      </c>
      <c r="BC13" s="59">
        <v>928.09</v>
      </c>
      <c r="BE13" s="59">
        <v>850.92</v>
      </c>
      <c r="BF13" s="60">
        <v>0.10199999999999999</v>
      </c>
      <c r="BG13" s="59">
        <v>15984</v>
      </c>
    </row>
    <row r="14" spans="1:59">
      <c r="A14" s="59">
        <v>495.46</v>
      </c>
      <c r="B14" s="59">
        <v>556.42999999999995</v>
      </c>
      <c r="C14" s="59">
        <v>556.24</v>
      </c>
      <c r="D14" s="59">
        <v>494.63</v>
      </c>
      <c r="E14" s="59">
        <v>618.04</v>
      </c>
      <c r="F14" s="59">
        <v>618.04</v>
      </c>
      <c r="G14" s="59">
        <v>842.09</v>
      </c>
      <c r="H14" s="59">
        <v>831.63</v>
      </c>
      <c r="I14" s="59">
        <v>930.96</v>
      </c>
      <c r="J14" s="59">
        <v>432.51</v>
      </c>
      <c r="K14" s="59">
        <v>928.98</v>
      </c>
      <c r="N14" s="59">
        <v>497</v>
      </c>
      <c r="O14" s="59">
        <v>495.5</v>
      </c>
      <c r="P14" s="59">
        <v>618.26</v>
      </c>
      <c r="Q14" s="59">
        <v>932.8</v>
      </c>
      <c r="R14" s="59">
        <v>928.99</v>
      </c>
      <c r="S14" s="59">
        <v>466.59</v>
      </c>
      <c r="T14" s="59">
        <v>934.44</v>
      </c>
      <c r="U14" s="59">
        <v>545.39</v>
      </c>
      <c r="V14" s="59">
        <v>498</v>
      </c>
      <c r="W14" s="59">
        <v>497</v>
      </c>
      <c r="X14" s="59">
        <v>929.33</v>
      </c>
      <c r="Y14" s="59">
        <v>620</v>
      </c>
      <c r="Z14" s="59">
        <v>185.76</v>
      </c>
      <c r="AA14" s="59">
        <v>497</v>
      </c>
      <c r="AB14" s="59">
        <v>620</v>
      </c>
      <c r="AC14" s="59">
        <v>706</v>
      </c>
      <c r="AD14" s="59">
        <v>941.52</v>
      </c>
      <c r="AE14" s="59">
        <v>618.1</v>
      </c>
      <c r="AF14" s="59">
        <v>776.6</v>
      </c>
      <c r="AG14" s="59">
        <v>793.35</v>
      </c>
      <c r="AH14" s="59">
        <v>706.4</v>
      </c>
      <c r="AI14" s="59">
        <v>805.23</v>
      </c>
      <c r="AJ14" s="59">
        <v>353.2</v>
      </c>
      <c r="AK14" s="59">
        <v>927.54</v>
      </c>
      <c r="AL14" s="59">
        <v>369.18</v>
      </c>
      <c r="AM14" s="59">
        <v>985.24</v>
      </c>
      <c r="AN14" s="59">
        <v>879.8</v>
      </c>
      <c r="AO14" s="59">
        <v>573.5</v>
      </c>
      <c r="AP14" s="59">
        <v>616.35</v>
      </c>
      <c r="BC14" s="59">
        <v>929.08</v>
      </c>
      <c r="BE14" s="59">
        <v>851.6</v>
      </c>
      <c r="BF14" s="60">
        <v>9.9000000000000005E-2</v>
      </c>
      <c r="BG14" s="59">
        <v>15513</v>
      </c>
    </row>
    <row r="15" spans="1:59">
      <c r="A15" s="59">
        <v>495.93</v>
      </c>
      <c r="B15" s="59">
        <v>557.01</v>
      </c>
      <c r="C15" s="59">
        <v>556.82000000000005</v>
      </c>
      <c r="D15" s="59">
        <v>495.11</v>
      </c>
      <c r="E15" s="59">
        <v>618.69000000000005</v>
      </c>
      <c r="F15" s="59">
        <v>618.69000000000005</v>
      </c>
      <c r="G15" s="59">
        <v>842.88</v>
      </c>
      <c r="H15" s="59">
        <v>832.48</v>
      </c>
      <c r="I15" s="59">
        <v>931.89</v>
      </c>
      <c r="J15" s="59">
        <v>432.89</v>
      </c>
      <c r="K15" s="59">
        <v>929.9</v>
      </c>
      <c r="N15" s="59">
        <v>497</v>
      </c>
      <c r="O15" s="59">
        <v>495.97</v>
      </c>
      <c r="P15" s="59">
        <v>618.9</v>
      </c>
      <c r="Q15" s="59">
        <v>933.7</v>
      </c>
      <c r="R15" s="59">
        <v>929.92</v>
      </c>
      <c r="S15" s="59">
        <v>466.99</v>
      </c>
      <c r="T15" s="59">
        <v>935.34</v>
      </c>
      <c r="U15" s="59">
        <v>545.94000000000005</v>
      </c>
      <c r="V15" s="59">
        <v>498</v>
      </c>
      <c r="W15" s="59">
        <v>497</v>
      </c>
      <c r="X15" s="59">
        <v>930.39</v>
      </c>
      <c r="Y15" s="59">
        <v>620.5</v>
      </c>
      <c r="Z15" s="59">
        <v>186</v>
      </c>
      <c r="AA15" s="59">
        <v>497</v>
      </c>
      <c r="AB15" s="59">
        <v>620.5</v>
      </c>
      <c r="AC15" s="59">
        <v>707</v>
      </c>
      <c r="AD15" s="59">
        <v>943.24</v>
      </c>
      <c r="AE15" s="59">
        <v>619.5</v>
      </c>
      <c r="AF15" s="59">
        <v>777</v>
      </c>
      <c r="AG15" s="59">
        <v>795.6</v>
      </c>
      <c r="AH15" s="59">
        <v>708</v>
      </c>
      <c r="AI15" s="59">
        <v>806.85</v>
      </c>
      <c r="AJ15" s="59">
        <v>354</v>
      </c>
      <c r="AK15" s="59">
        <v>928.68</v>
      </c>
      <c r="AL15" s="59">
        <v>369.63</v>
      </c>
      <c r="AM15" s="59">
        <v>985.72</v>
      </c>
      <c r="AN15" s="59">
        <v>882</v>
      </c>
      <c r="AO15" s="59">
        <v>574.25</v>
      </c>
      <c r="AP15" s="59">
        <v>618.1</v>
      </c>
      <c r="BC15" s="59">
        <v>930.15</v>
      </c>
      <c r="BE15" s="59">
        <v>852.21</v>
      </c>
      <c r="BF15" s="60">
        <v>9.6000000000000002E-2</v>
      </c>
      <c r="BG15" s="59">
        <v>15043</v>
      </c>
    </row>
    <row r="16" spans="1:59">
      <c r="A16" s="59">
        <v>496.4</v>
      </c>
      <c r="B16" s="59">
        <v>557.54999999999995</v>
      </c>
      <c r="C16" s="59">
        <v>557.38</v>
      </c>
      <c r="D16" s="59">
        <v>495.57</v>
      </c>
      <c r="E16" s="59">
        <v>619.30999999999995</v>
      </c>
      <c r="F16" s="59">
        <v>619.30999999999995</v>
      </c>
      <c r="G16" s="59">
        <v>843.74</v>
      </c>
      <c r="H16" s="59">
        <v>833.27</v>
      </c>
      <c r="I16" s="59">
        <v>932.84</v>
      </c>
      <c r="J16" s="59">
        <v>433.31</v>
      </c>
      <c r="K16" s="59">
        <v>930.87</v>
      </c>
      <c r="N16" s="59">
        <v>498</v>
      </c>
      <c r="O16" s="59">
        <v>496.45</v>
      </c>
      <c r="P16" s="59">
        <v>619.51</v>
      </c>
      <c r="Q16" s="59">
        <v>934.6</v>
      </c>
      <c r="R16" s="59">
        <v>930.88</v>
      </c>
      <c r="S16" s="59">
        <v>467.36</v>
      </c>
      <c r="T16" s="59">
        <v>936.35</v>
      </c>
      <c r="U16" s="59">
        <v>546.45000000000005</v>
      </c>
      <c r="V16" s="59">
        <v>499</v>
      </c>
      <c r="W16" s="59">
        <v>498</v>
      </c>
      <c r="X16" s="59">
        <v>931.37</v>
      </c>
      <c r="Y16" s="59">
        <v>621</v>
      </c>
      <c r="Z16" s="59">
        <v>186.18</v>
      </c>
      <c r="AA16" s="59">
        <v>498</v>
      </c>
      <c r="AB16" s="59">
        <v>621</v>
      </c>
      <c r="AC16" s="59">
        <v>709</v>
      </c>
      <c r="AD16" s="59">
        <v>944.36</v>
      </c>
      <c r="AE16" s="59">
        <v>621.6</v>
      </c>
      <c r="AF16" s="59">
        <v>777.6</v>
      </c>
      <c r="AG16" s="59">
        <v>797.4</v>
      </c>
      <c r="AH16" s="59">
        <v>710.4</v>
      </c>
      <c r="AI16" s="59">
        <v>809.28</v>
      </c>
      <c r="AJ16" s="59">
        <v>355.2</v>
      </c>
      <c r="AK16" s="59">
        <v>929.78</v>
      </c>
      <c r="AL16" s="59">
        <v>370.09</v>
      </c>
      <c r="AM16" s="59">
        <v>986.24</v>
      </c>
      <c r="AN16" s="59">
        <v>884</v>
      </c>
      <c r="AO16" s="59">
        <v>575</v>
      </c>
      <c r="AP16" s="59">
        <v>619.5</v>
      </c>
      <c r="BC16" s="59">
        <v>931.13</v>
      </c>
      <c r="BE16" s="59">
        <v>852.87</v>
      </c>
      <c r="BF16" s="60">
        <v>9.2999999999999999E-2</v>
      </c>
      <c r="BG16" s="59">
        <v>14573</v>
      </c>
    </row>
    <row r="17" spans="1:59">
      <c r="A17" s="59">
        <v>496.87</v>
      </c>
      <c r="B17" s="59">
        <v>558.16999999999996</v>
      </c>
      <c r="C17" s="59">
        <v>557.94000000000005</v>
      </c>
      <c r="D17" s="59">
        <v>496.05</v>
      </c>
      <c r="E17" s="59">
        <v>619.94000000000005</v>
      </c>
      <c r="F17" s="59">
        <v>619.94000000000005</v>
      </c>
      <c r="G17" s="59">
        <v>844.58</v>
      </c>
      <c r="H17" s="59">
        <v>834.14</v>
      </c>
      <c r="I17" s="59">
        <v>933.78</v>
      </c>
      <c r="J17" s="59">
        <v>433.74</v>
      </c>
      <c r="K17" s="59">
        <v>931.83</v>
      </c>
      <c r="N17" s="59">
        <v>498</v>
      </c>
      <c r="O17" s="59">
        <v>496.96</v>
      </c>
      <c r="P17" s="59">
        <v>620.19000000000005</v>
      </c>
      <c r="Q17" s="59">
        <v>935.52</v>
      </c>
      <c r="R17" s="59">
        <v>931.83</v>
      </c>
      <c r="S17" s="59">
        <v>467.72</v>
      </c>
      <c r="T17" s="59">
        <v>937.25</v>
      </c>
      <c r="U17" s="59">
        <v>547</v>
      </c>
      <c r="V17" s="59">
        <v>499</v>
      </c>
      <c r="W17" s="59">
        <v>498</v>
      </c>
      <c r="X17" s="59">
        <v>932.39</v>
      </c>
      <c r="Y17" s="59">
        <v>621.5</v>
      </c>
      <c r="Z17" s="59">
        <v>186.36</v>
      </c>
      <c r="AA17" s="59">
        <v>498</v>
      </c>
      <c r="AB17" s="59">
        <v>621.5</v>
      </c>
      <c r="AC17" s="59">
        <v>711</v>
      </c>
      <c r="AD17" s="59">
        <v>946.24</v>
      </c>
      <c r="AE17" s="59">
        <v>623</v>
      </c>
      <c r="AF17" s="59">
        <v>778</v>
      </c>
      <c r="AG17" s="59">
        <v>799.65</v>
      </c>
      <c r="AH17" s="59">
        <v>712</v>
      </c>
      <c r="AI17" s="59">
        <v>810.9</v>
      </c>
      <c r="AJ17" s="59">
        <v>356</v>
      </c>
      <c r="AK17" s="59">
        <v>930.87</v>
      </c>
      <c r="AL17" s="59">
        <v>370.56</v>
      </c>
      <c r="AM17" s="59">
        <v>986.72</v>
      </c>
      <c r="AN17" s="59">
        <v>886.4</v>
      </c>
      <c r="AO17" s="59">
        <v>575.75</v>
      </c>
      <c r="AP17" s="59">
        <v>621.08000000000004</v>
      </c>
      <c r="BC17" s="59">
        <v>932.16</v>
      </c>
      <c r="BE17" s="59">
        <v>853.58</v>
      </c>
      <c r="BF17" s="60">
        <v>0.09</v>
      </c>
      <c r="BG17" s="59">
        <v>14103</v>
      </c>
    </row>
    <row r="18" spans="1:59">
      <c r="A18" s="59">
        <v>497.35</v>
      </c>
      <c r="B18" s="59">
        <v>558.72</v>
      </c>
      <c r="C18" s="59">
        <v>558.51</v>
      </c>
      <c r="D18" s="59">
        <v>496.53</v>
      </c>
      <c r="E18" s="59">
        <v>620.57000000000005</v>
      </c>
      <c r="F18" s="59">
        <v>620.57000000000005</v>
      </c>
      <c r="G18" s="59">
        <v>845.43</v>
      </c>
      <c r="H18" s="59">
        <v>834.96</v>
      </c>
      <c r="I18" s="59">
        <v>934.67</v>
      </c>
      <c r="J18" s="59">
        <v>434.18</v>
      </c>
      <c r="K18" s="59">
        <v>932.74</v>
      </c>
      <c r="N18" s="59">
        <v>499</v>
      </c>
      <c r="O18" s="59">
        <v>497.45</v>
      </c>
      <c r="P18" s="59">
        <v>620.80999999999995</v>
      </c>
      <c r="Q18" s="59">
        <v>936.5</v>
      </c>
      <c r="R18" s="59">
        <v>932.74</v>
      </c>
      <c r="S18" s="59">
        <v>468.09</v>
      </c>
      <c r="T18" s="59">
        <v>938.19</v>
      </c>
      <c r="U18" s="59">
        <v>547.57000000000005</v>
      </c>
      <c r="V18" s="59">
        <v>500</v>
      </c>
      <c r="W18" s="59">
        <v>499</v>
      </c>
      <c r="X18" s="59">
        <v>933.38</v>
      </c>
      <c r="Y18" s="59">
        <v>622.5</v>
      </c>
      <c r="Z18" s="59">
        <v>186.54</v>
      </c>
      <c r="AA18" s="59">
        <v>499</v>
      </c>
      <c r="AB18" s="59">
        <v>622.5</v>
      </c>
      <c r="AC18" s="59">
        <v>713</v>
      </c>
      <c r="AD18" s="59">
        <v>947.36</v>
      </c>
      <c r="AE18" s="59">
        <v>624.4</v>
      </c>
      <c r="AF18" s="59">
        <v>778.4</v>
      </c>
      <c r="AG18" s="59">
        <v>801.9</v>
      </c>
      <c r="AH18" s="59">
        <v>713.6</v>
      </c>
      <c r="AI18" s="59">
        <v>812.52</v>
      </c>
      <c r="AJ18" s="59">
        <v>356.8</v>
      </c>
      <c r="AK18" s="59">
        <v>932.03</v>
      </c>
      <c r="AL18" s="59">
        <v>371.03</v>
      </c>
      <c r="AM18" s="59">
        <v>987.2</v>
      </c>
      <c r="AN18" s="59">
        <v>888.6</v>
      </c>
      <c r="AO18" s="59">
        <v>576.5</v>
      </c>
      <c r="AP18" s="59">
        <v>622.65</v>
      </c>
      <c r="BC18" s="59">
        <v>933.17</v>
      </c>
      <c r="BE18" s="59">
        <v>854.26</v>
      </c>
      <c r="BF18" s="60">
        <v>8.6999999999999994E-2</v>
      </c>
      <c r="BG18" s="59">
        <v>13633</v>
      </c>
    </row>
    <row r="19" spans="1:59">
      <c r="A19" s="59">
        <v>497.86</v>
      </c>
      <c r="B19" s="59">
        <v>559.30999999999995</v>
      </c>
      <c r="C19" s="59">
        <v>559.11</v>
      </c>
      <c r="D19" s="59">
        <v>497.03</v>
      </c>
      <c r="E19" s="59">
        <v>621.24</v>
      </c>
      <c r="F19" s="59">
        <v>621.24</v>
      </c>
      <c r="G19" s="59">
        <v>846.29</v>
      </c>
      <c r="H19" s="59">
        <v>835.92</v>
      </c>
      <c r="I19" s="59">
        <v>935.68</v>
      </c>
      <c r="J19" s="59">
        <v>434.6</v>
      </c>
      <c r="K19" s="59">
        <v>933.72</v>
      </c>
      <c r="N19" s="59">
        <v>499</v>
      </c>
      <c r="O19" s="59">
        <v>497.99</v>
      </c>
      <c r="P19" s="59">
        <v>621.48</v>
      </c>
      <c r="Q19" s="59">
        <v>937.45</v>
      </c>
      <c r="R19" s="59">
        <v>933.73</v>
      </c>
      <c r="S19" s="59">
        <v>468.47</v>
      </c>
      <c r="T19" s="59">
        <v>939.06</v>
      </c>
      <c r="U19" s="59">
        <v>548.14</v>
      </c>
      <c r="V19" s="59">
        <v>500</v>
      </c>
      <c r="W19" s="59">
        <v>499</v>
      </c>
      <c r="X19" s="59">
        <v>934.42</v>
      </c>
      <c r="Y19" s="59">
        <v>623</v>
      </c>
      <c r="Z19" s="59">
        <v>186.78</v>
      </c>
      <c r="AA19" s="59">
        <v>499</v>
      </c>
      <c r="AB19" s="59">
        <v>623</v>
      </c>
      <c r="AC19" s="59">
        <v>714</v>
      </c>
      <c r="AD19" s="59">
        <v>949.24</v>
      </c>
      <c r="AE19" s="59">
        <v>625.79999999999995</v>
      </c>
      <c r="AF19" s="59">
        <v>778.8</v>
      </c>
      <c r="AG19" s="59">
        <v>803.7</v>
      </c>
      <c r="AH19" s="59">
        <v>715.2</v>
      </c>
      <c r="AI19" s="59">
        <v>814.14</v>
      </c>
      <c r="AJ19" s="59">
        <v>357.6</v>
      </c>
      <c r="AK19" s="59">
        <v>933.17</v>
      </c>
      <c r="AL19" s="59">
        <v>371.47</v>
      </c>
      <c r="AM19" s="59">
        <v>987.64</v>
      </c>
      <c r="AN19" s="59">
        <v>891</v>
      </c>
      <c r="AO19" s="59">
        <v>577.25</v>
      </c>
      <c r="AP19" s="59">
        <v>624.4</v>
      </c>
      <c r="BC19" s="59">
        <v>934.25</v>
      </c>
      <c r="BE19" s="59">
        <v>854.99</v>
      </c>
      <c r="BF19" s="60">
        <v>8.4000000000000005E-2</v>
      </c>
      <c r="BG19" s="59">
        <v>13163</v>
      </c>
    </row>
    <row r="20" spans="1:59">
      <c r="A20" s="59">
        <v>498.4</v>
      </c>
      <c r="B20" s="59">
        <v>559.89</v>
      </c>
      <c r="C20" s="59">
        <v>559.66999999999996</v>
      </c>
      <c r="D20" s="59">
        <v>497.58</v>
      </c>
      <c r="E20" s="59">
        <v>621.85</v>
      </c>
      <c r="F20" s="59">
        <v>621.85</v>
      </c>
      <c r="G20" s="59">
        <v>847.23</v>
      </c>
      <c r="H20" s="59">
        <v>836.99</v>
      </c>
      <c r="I20" s="59">
        <v>936.65</v>
      </c>
      <c r="J20" s="59">
        <v>435.04</v>
      </c>
      <c r="K20" s="59">
        <v>934.64</v>
      </c>
      <c r="N20" s="59">
        <v>500</v>
      </c>
      <c r="O20" s="59">
        <v>498.54</v>
      </c>
      <c r="P20" s="59">
        <v>622.11</v>
      </c>
      <c r="Q20" s="59">
        <v>938.46</v>
      </c>
      <c r="R20" s="59">
        <v>934.65</v>
      </c>
      <c r="S20" s="59">
        <v>468.9</v>
      </c>
      <c r="T20" s="59">
        <v>940.13</v>
      </c>
      <c r="U20" s="59">
        <v>548.72</v>
      </c>
      <c r="V20" s="59">
        <v>501</v>
      </c>
      <c r="W20" s="59">
        <v>500</v>
      </c>
      <c r="X20" s="59">
        <v>935.46</v>
      </c>
      <c r="Y20" s="59">
        <v>623.5</v>
      </c>
      <c r="Z20" s="59">
        <v>186.96</v>
      </c>
      <c r="AA20" s="59">
        <v>500</v>
      </c>
      <c r="AB20" s="59">
        <v>623.5</v>
      </c>
      <c r="AC20" s="59">
        <v>716</v>
      </c>
      <c r="AD20" s="59">
        <v>950.36</v>
      </c>
      <c r="AE20" s="59">
        <v>627.9</v>
      </c>
      <c r="AF20" s="59">
        <v>779.4</v>
      </c>
      <c r="AG20" s="59">
        <v>805.95</v>
      </c>
      <c r="AH20" s="59">
        <v>717.6</v>
      </c>
      <c r="AI20" s="59">
        <v>816.57</v>
      </c>
      <c r="AJ20" s="59">
        <v>358.8</v>
      </c>
      <c r="AK20" s="59">
        <v>934.34</v>
      </c>
      <c r="AL20" s="59">
        <v>371.95</v>
      </c>
      <c r="AM20" s="59">
        <v>988.12</v>
      </c>
      <c r="AN20" s="59">
        <v>893.2</v>
      </c>
      <c r="AO20" s="59">
        <v>578</v>
      </c>
      <c r="AP20" s="59">
        <v>625.98</v>
      </c>
      <c r="BC20" s="59">
        <v>935.32</v>
      </c>
      <c r="BE20" s="59">
        <v>855.73</v>
      </c>
      <c r="BF20" s="60">
        <v>8.1000000000000003E-2</v>
      </c>
      <c r="BG20" s="59">
        <v>12693</v>
      </c>
    </row>
    <row r="21" spans="1:59">
      <c r="A21" s="59">
        <v>498.95</v>
      </c>
      <c r="B21" s="59">
        <v>560.48</v>
      </c>
      <c r="C21" s="59">
        <v>560.23</v>
      </c>
      <c r="D21" s="59">
        <v>498.06</v>
      </c>
      <c r="E21" s="59">
        <v>622.48</v>
      </c>
      <c r="F21" s="59">
        <v>622.48</v>
      </c>
      <c r="G21" s="59">
        <v>848.15</v>
      </c>
      <c r="H21" s="59">
        <v>837.79</v>
      </c>
      <c r="I21" s="59">
        <v>937.58</v>
      </c>
      <c r="J21" s="59">
        <v>435.49</v>
      </c>
      <c r="K21" s="59">
        <v>935.61</v>
      </c>
      <c r="N21" s="59">
        <v>500</v>
      </c>
      <c r="O21" s="59">
        <v>499.07</v>
      </c>
      <c r="P21" s="59">
        <v>622.77</v>
      </c>
      <c r="Q21" s="59">
        <v>939.47</v>
      </c>
      <c r="R21" s="59">
        <v>935.63</v>
      </c>
      <c r="S21" s="59">
        <v>469.28</v>
      </c>
      <c r="T21" s="59">
        <v>941.12</v>
      </c>
      <c r="U21" s="59">
        <v>549.29999999999995</v>
      </c>
      <c r="V21" s="59">
        <v>501</v>
      </c>
      <c r="W21" s="59">
        <v>500</v>
      </c>
      <c r="X21" s="59">
        <v>936.5</v>
      </c>
      <c r="Y21" s="59">
        <v>624.5</v>
      </c>
      <c r="Z21" s="59">
        <v>187.14</v>
      </c>
      <c r="AA21" s="59">
        <v>500</v>
      </c>
      <c r="AB21" s="59">
        <v>624.5</v>
      </c>
      <c r="AC21" s="59">
        <v>718</v>
      </c>
      <c r="AD21" s="59">
        <v>952.24</v>
      </c>
      <c r="AE21" s="59">
        <v>629.29999999999995</v>
      </c>
      <c r="AF21" s="59">
        <v>779.8</v>
      </c>
      <c r="AG21" s="59">
        <v>807.75</v>
      </c>
      <c r="AH21" s="59">
        <v>719.2</v>
      </c>
      <c r="AI21" s="59">
        <v>818.19</v>
      </c>
      <c r="AJ21" s="59">
        <v>359.6</v>
      </c>
      <c r="AK21" s="59">
        <v>935.63</v>
      </c>
      <c r="AL21" s="59">
        <v>372.45</v>
      </c>
      <c r="AM21" s="59">
        <v>988.62</v>
      </c>
      <c r="AN21" s="59">
        <v>895.6</v>
      </c>
      <c r="AO21" s="59">
        <v>578.75</v>
      </c>
      <c r="AP21" s="59">
        <v>627.54999999999995</v>
      </c>
      <c r="BC21" s="59">
        <v>936.33</v>
      </c>
      <c r="BE21" s="59">
        <v>856.45</v>
      </c>
      <c r="BF21" s="60">
        <v>7.8E-2</v>
      </c>
      <c r="BG21" s="59">
        <v>12223</v>
      </c>
    </row>
    <row r="22" spans="1:59">
      <c r="A22" s="59">
        <v>499.48</v>
      </c>
      <c r="B22" s="59">
        <v>561.05999999999995</v>
      </c>
      <c r="C22" s="59">
        <v>560.86</v>
      </c>
      <c r="D22" s="59">
        <v>498.58</v>
      </c>
      <c r="E22" s="59">
        <v>623.17999999999995</v>
      </c>
      <c r="F22" s="59">
        <v>623.17999999999995</v>
      </c>
      <c r="G22" s="59">
        <v>849.05</v>
      </c>
      <c r="H22" s="59">
        <v>838.76</v>
      </c>
      <c r="I22" s="59">
        <v>938.58</v>
      </c>
      <c r="J22" s="59">
        <v>435.97</v>
      </c>
      <c r="K22" s="59">
        <v>936.64</v>
      </c>
      <c r="N22" s="59">
        <v>501</v>
      </c>
      <c r="O22" s="59">
        <v>499.59</v>
      </c>
      <c r="P22" s="59">
        <v>623.4</v>
      </c>
      <c r="Q22" s="59">
        <v>940.43</v>
      </c>
      <c r="R22" s="59">
        <v>936.65</v>
      </c>
      <c r="S22" s="59">
        <v>469.67</v>
      </c>
      <c r="T22" s="59">
        <v>942.08</v>
      </c>
      <c r="U22" s="59">
        <v>549.91999999999996</v>
      </c>
      <c r="V22" s="59">
        <v>502</v>
      </c>
      <c r="W22" s="59">
        <v>501</v>
      </c>
      <c r="X22" s="59">
        <v>937.54</v>
      </c>
      <c r="Y22" s="59">
        <v>625</v>
      </c>
      <c r="Z22" s="59">
        <v>187.38</v>
      </c>
      <c r="AA22" s="59">
        <v>501</v>
      </c>
      <c r="AB22" s="59">
        <v>625</v>
      </c>
      <c r="AC22" s="59">
        <v>720</v>
      </c>
      <c r="AD22" s="59">
        <v>953.48</v>
      </c>
      <c r="AE22" s="59">
        <v>630.70000000000005</v>
      </c>
      <c r="AF22" s="59">
        <v>780.2</v>
      </c>
      <c r="AG22" s="59">
        <v>810</v>
      </c>
      <c r="AH22" s="59">
        <v>720.8</v>
      </c>
      <c r="AI22" s="59">
        <v>819.81</v>
      </c>
      <c r="AJ22" s="59">
        <v>360.4</v>
      </c>
      <c r="AK22" s="59">
        <v>936.79</v>
      </c>
      <c r="AL22" s="59">
        <v>372.96</v>
      </c>
      <c r="AM22" s="59">
        <v>989.12</v>
      </c>
      <c r="AN22" s="59">
        <v>897.8</v>
      </c>
      <c r="AO22" s="59">
        <v>579.5</v>
      </c>
      <c r="AP22" s="59">
        <v>629.13</v>
      </c>
      <c r="BC22" s="59">
        <v>937.44</v>
      </c>
      <c r="BE22" s="59">
        <v>857.17</v>
      </c>
      <c r="BF22" s="60">
        <v>7.4999999999999997E-2</v>
      </c>
      <c r="BG22" s="59">
        <v>11753</v>
      </c>
    </row>
    <row r="23" spans="1:59">
      <c r="A23" s="59">
        <v>500.06</v>
      </c>
      <c r="B23" s="59">
        <v>561.66999999999996</v>
      </c>
      <c r="C23" s="59">
        <v>561.45000000000005</v>
      </c>
      <c r="D23" s="59">
        <v>499.13</v>
      </c>
      <c r="E23" s="59">
        <v>623.84</v>
      </c>
      <c r="F23" s="59">
        <v>623.84</v>
      </c>
      <c r="G23" s="59">
        <v>850.04</v>
      </c>
      <c r="H23" s="59">
        <v>839.75</v>
      </c>
      <c r="I23" s="59">
        <v>939.55</v>
      </c>
      <c r="J23" s="59">
        <v>436.43</v>
      </c>
      <c r="K23" s="59">
        <v>937.64</v>
      </c>
      <c r="N23" s="59">
        <v>501</v>
      </c>
      <c r="O23" s="59">
        <v>500.12</v>
      </c>
      <c r="P23" s="59">
        <v>624.1</v>
      </c>
      <c r="Q23" s="59">
        <v>941.45</v>
      </c>
      <c r="R23" s="59">
        <v>937.64</v>
      </c>
      <c r="S23" s="59">
        <v>470.1</v>
      </c>
      <c r="T23" s="59">
        <v>943.06</v>
      </c>
      <c r="U23" s="59">
        <v>550.53</v>
      </c>
      <c r="V23" s="59">
        <v>503</v>
      </c>
      <c r="W23" s="59">
        <v>501</v>
      </c>
      <c r="X23" s="59">
        <v>938.68</v>
      </c>
      <c r="Y23" s="59">
        <v>625.5</v>
      </c>
      <c r="Z23" s="59">
        <v>187.56</v>
      </c>
      <c r="AA23" s="59">
        <v>501</v>
      </c>
      <c r="AB23" s="59">
        <v>625.5</v>
      </c>
      <c r="AC23" s="59">
        <v>722</v>
      </c>
      <c r="AD23" s="59">
        <v>955.24</v>
      </c>
      <c r="AE23" s="59">
        <v>632.79999999999995</v>
      </c>
      <c r="AF23" s="59">
        <v>780.8</v>
      </c>
      <c r="AG23" s="59">
        <v>812.25</v>
      </c>
      <c r="AH23" s="59">
        <v>723.2</v>
      </c>
      <c r="AI23" s="59">
        <v>822.24</v>
      </c>
      <c r="AJ23" s="59">
        <v>361.6</v>
      </c>
      <c r="AK23" s="59">
        <v>937.95</v>
      </c>
      <c r="AL23" s="59">
        <v>373.45</v>
      </c>
      <c r="AM23" s="59">
        <v>989.62</v>
      </c>
      <c r="AN23" s="59">
        <v>900.2</v>
      </c>
      <c r="AO23" s="59">
        <v>580.38</v>
      </c>
      <c r="AP23" s="59">
        <v>630.88</v>
      </c>
      <c r="BC23" s="59">
        <v>938.49</v>
      </c>
      <c r="BE23" s="59">
        <v>857.88</v>
      </c>
      <c r="BF23" s="60">
        <v>7.1999999999999995E-2</v>
      </c>
      <c r="BG23" s="59">
        <v>11283</v>
      </c>
    </row>
    <row r="24" spans="1:59">
      <c r="A24" s="59">
        <v>500.3</v>
      </c>
      <c r="B24" s="59">
        <v>561.9849999999999</v>
      </c>
      <c r="C24" s="59">
        <v>561.76</v>
      </c>
      <c r="D24" s="59">
        <v>499.40499999999997</v>
      </c>
      <c r="E24" s="59">
        <v>624.18000000000006</v>
      </c>
      <c r="F24" s="59">
        <v>624.18000000000006</v>
      </c>
      <c r="G24" s="59">
        <v>850.54499999999996</v>
      </c>
      <c r="H24" s="59">
        <v>840.23</v>
      </c>
      <c r="I24" s="59">
        <v>940.05</v>
      </c>
      <c r="J24" s="59">
        <v>436.68</v>
      </c>
      <c r="K24" s="59">
        <v>938.14</v>
      </c>
      <c r="N24" s="59">
        <v>501.5</v>
      </c>
      <c r="O24" s="59">
        <v>500.39</v>
      </c>
      <c r="P24" s="59">
        <v>624.44499999999994</v>
      </c>
      <c r="Q24" s="59">
        <v>941.96500000000003</v>
      </c>
      <c r="R24" s="59">
        <v>938.14499999999998</v>
      </c>
      <c r="S24" s="59">
        <v>470.29500000000002</v>
      </c>
      <c r="T24" s="59">
        <v>943.55499999999995</v>
      </c>
      <c r="U24" s="59">
        <v>550.83500000000004</v>
      </c>
      <c r="V24" s="59">
        <v>503</v>
      </c>
      <c r="W24" s="59">
        <v>501.5</v>
      </c>
      <c r="X24" s="59">
        <v>939.24499999999989</v>
      </c>
      <c r="Y24" s="59">
        <v>626</v>
      </c>
      <c r="Z24" s="59">
        <v>187.68</v>
      </c>
      <c r="AA24" s="59">
        <v>501.5</v>
      </c>
      <c r="AB24" s="59">
        <v>626</v>
      </c>
      <c r="AC24" s="59">
        <v>723</v>
      </c>
      <c r="AD24" s="59">
        <v>955.96</v>
      </c>
      <c r="AE24" s="59">
        <v>633.5</v>
      </c>
      <c r="AF24" s="59">
        <v>781</v>
      </c>
      <c r="AG24" s="59">
        <v>813.375</v>
      </c>
      <c r="AH24" s="59">
        <v>724</v>
      </c>
      <c r="AI24" s="59">
        <v>823.05</v>
      </c>
      <c r="AJ24" s="59">
        <v>362</v>
      </c>
      <c r="AK24" s="59">
        <v>938.54</v>
      </c>
      <c r="AL24" s="59">
        <v>373.71000000000004</v>
      </c>
      <c r="AM24" s="59">
        <v>989.88</v>
      </c>
      <c r="AN24" s="59">
        <v>901.40000000000009</v>
      </c>
      <c r="AO24" s="59">
        <v>580.755</v>
      </c>
      <c r="AP24" s="59">
        <v>631.755</v>
      </c>
      <c r="BC24" s="59">
        <v>939.03</v>
      </c>
      <c r="BE24" s="59">
        <v>858.245</v>
      </c>
      <c r="BF24" s="60">
        <v>7.0500000000000007E-2</v>
      </c>
      <c r="BG24" s="59">
        <v>11047.5</v>
      </c>
    </row>
    <row r="25" spans="1:59">
      <c r="A25" s="59">
        <v>500.54</v>
      </c>
      <c r="B25" s="59">
        <v>562.29999999999995</v>
      </c>
      <c r="C25" s="59">
        <v>562.07000000000005</v>
      </c>
      <c r="D25" s="59">
        <v>499.68</v>
      </c>
      <c r="E25" s="59">
        <v>624.52</v>
      </c>
      <c r="F25" s="59">
        <v>624.52</v>
      </c>
      <c r="G25" s="59">
        <v>851.05</v>
      </c>
      <c r="H25" s="59">
        <v>840.71</v>
      </c>
      <c r="I25" s="59">
        <v>940.55</v>
      </c>
      <c r="J25" s="59">
        <v>436.93</v>
      </c>
      <c r="K25" s="59">
        <v>938.64</v>
      </c>
      <c r="N25" s="59">
        <v>502</v>
      </c>
      <c r="O25" s="59">
        <v>500.66</v>
      </c>
      <c r="P25" s="59">
        <v>624.79</v>
      </c>
      <c r="Q25" s="59">
        <v>942.48</v>
      </c>
      <c r="R25" s="59">
        <v>938.65</v>
      </c>
      <c r="S25" s="59">
        <v>470.49</v>
      </c>
      <c r="T25" s="59">
        <v>944.05</v>
      </c>
      <c r="U25" s="59">
        <v>551.14</v>
      </c>
      <c r="V25" s="59">
        <v>503</v>
      </c>
      <c r="W25" s="59">
        <v>502</v>
      </c>
      <c r="X25" s="59">
        <v>939.81</v>
      </c>
      <c r="Y25" s="59">
        <v>626.5</v>
      </c>
      <c r="Z25" s="59">
        <v>187.8</v>
      </c>
      <c r="AA25" s="59">
        <v>502</v>
      </c>
      <c r="AB25" s="59">
        <v>626.5</v>
      </c>
      <c r="AC25" s="59">
        <v>724</v>
      </c>
      <c r="AD25" s="59">
        <v>956.68</v>
      </c>
      <c r="AE25" s="59">
        <v>634.20000000000005</v>
      </c>
      <c r="AF25" s="59">
        <v>781.2</v>
      </c>
      <c r="AG25" s="59">
        <v>814.5</v>
      </c>
      <c r="AH25" s="59">
        <v>724.8</v>
      </c>
      <c r="AI25" s="59">
        <v>823.86</v>
      </c>
      <c r="AJ25" s="59">
        <v>362.4</v>
      </c>
      <c r="AK25" s="59">
        <v>939.13</v>
      </c>
      <c r="AL25" s="59">
        <v>373.97</v>
      </c>
      <c r="AM25" s="59">
        <v>990.14</v>
      </c>
      <c r="AN25" s="59">
        <v>902.6</v>
      </c>
      <c r="AO25" s="59">
        <v>581.13</v>
      </c>
      <c r="AP25" s="59">
        <v>632.63</v>
      </c>
      <c r="BC25" s="59">
        <v>939.57</v>
      </c>
      <c r="BE25" s="59">
        <v>858.61</v>
      </c>
      <c r="BF25" s="60">
        <v>6.9000000000000006E-2</v>
      </c>
      <c r="BG25" s="59">
        <v>10812</v>
      </c>
    </row>
    <row r="26" spans="1:59">
      <c r="A26" s="59">
        <v>500.84000000000003</v>
      </c>
      <c r="B26" s="59">
        <v>562.64499999999998</v>
      </c>
      <c r="C26" s="59">
        <v>562.42000000000007</v>
      </c>
      <c r="D26" s="59">
        <v>499.94499999999999</v>
      </c>
      <c r="E26" s="59">
        <v>624.91</v>
      </c>
      <c r="F26" s="59">
        <v>624.91</v>
      </c>
      <c r="G26" s="59">
        <v>851.4849999999999</v>
      </c>
      <c r="H26" s="59">
        <v>841.18499999999995</v>
      </c>
      <c r="I26" s="59">
        <v>941.125</v>
      </c>
      <c r="J26" s="59">
        <v>437.17</v>
      </c>
      <c r="K26" s="59">
        <v>939.22</v>
      </c>
      <c r="N26" s="59">
        <v>502.5</v>
      </c>
      <c r="O26" s="59">
        <v>500.96500000000003</v>
      </c>
      <c r="P26" s="59">
        <v>625.18499999999995</v>
      </c>
      <c r="Q26" s="59">
        <v>943.02</v>
      </c>
      <c r="R26" s="59">
        <v>939.23</v>
      </c>
      <c r="S26" s="59">
        <v>470.71000000000004</v>
      </c>
      <c r="T26" s="59">
        <v>944.56999999999994</v>
      </c>
      <c r="U26" s="59">
        <v>551.45499999999993</v>
      </c>
      <c r="V26" s="59">
        <v>503.5</v>
      </c>
      <c r="W26" s="59">
        <v>502.5</v>
      </c>
      <c r="X26" s="59">
        <v>940.3599999999999</v>
      </c>
      <c r="Y26" s="59">
        <v>626.75</v>
      </c>
      <c r="Z26" s="59">
        <v>187.89</v>
      </c>
      <c r="AA26" s="59">
        <v>502.5</v>
      </c>
      <c r="AB26" s="59">
        <v>626.75</v>
      </c>
      <c r="AC26" s="59">
        <v>725</v>
      </c>
      <c r="AD26" s="59">
        <v>957.46</v>
      </c>
      <c r="AE26" s="59">
        <v>635.25</v>
      </c>
      <c r="AF26" s="59">
        <v>781.5</v>
      </c>
      <c r="AG26" s="59">
        <v>815.625</v>
      </c>
      <c r="AH26" s="59">
        <v>726</v>
      </c>
      <c r="AI26" s="59">
        <v>825.07500000000005</v>
      </c>
      <c r="AJ26" s="59">
        <v>363</v>
      </c>
      <c r="AK26" s="59">
        <v>939.73500000000001</v>
      </c>
      <c r="AL26" s="59">
        <v>374.23</v>
      </c>
      <c r="AM26" s="59">
        <v>990.42000000000007</v>
      </c>
      <c r="AN26" s="59">
        <v>903.90000000000009</v>
      </c>
      <c r="AO26" s="59">
        <v>581.56500000000005</v>
      </c>
      <c r="AP26" s="59">
        <v>633.505</v>
      </c>
      <c r="BC26" s="59">
        <v>940.13499999999999</v>
      </c>
      <c r="BE26" s="59">
        <v>859.01499999999999</v>
      </c>
      <c r="BF26" s="60">
        <v>6.7500000000000004E-2</v>
      </c>
      <c r="BG26" s="59">
        <v>10577</v>
      </c>
    </row>
    <row r="27" spans="1:59">
      <c r="A27" s="59">
        <v>501.14</v>
      </c>
      <c r="B27" s="59">
        <v>562.99</v>
      </c>
      <c r="C27" s="59">
        <v>562.77</v>
      </c>
      <c r="D27" s="59">
        <v>500.21</v>
      </c>
      <c r="E27" s="59">
        <v>625.29999999999995</v>
      </c>
      <c r="F27" s="59">
        <v>625.29999999999995</v>
      </c>
      <c r="G27" s="59">
        <v>851.92</v>
      </c>
      <c r="H27" s="59">
        <v>841.66</v>
      </c>
      <c r="I27" s="59">
        <v>941.7</v>
      </c>
      <c r="J27" s="59">
        <v>437.41</v>
      </c>
      <c r="K27" s="59">
        <v>939.8</v>
      </c>
      <c r="N27" s="59">
        <v>503</v>
      </c>
      <c r="O27" s="59">
        <v>501.27</v>
      </c>
      <c r="P27" s="59">
        <v>625.58000000000004</v>
      </c>
      <c r="Q27" s="59">
        <v>943.56</v>
      </c>
      <c r="R27" s="59">
        <v>939.81</v>
      </c>
      <c r="S27" s="59">
        <v>470.93</v>
      </c>
      <c r="T27" s="59">
        <v>945.09</v>
      </c>
      <c r="U27" s="59">
        <v>551.77</v>
      </c>
      <c r="V27" s="59">
        <v>504</v>
      </c>
      <c r="W27" s="59">
        <v>503</v>
      </c>
      <c r="X27" s="59">
        <v>940.91</v>
      </c>
      <c r="Y27" s="59">
        <v>627</v>
      </c>
      <c r="Z27" s="59">
        <v>187.98</v>
      </c>
      <c r="AA27" s="59">
        <v>503</v>
      </c>
      <c r="AB27" s="59">
        <v>627</v>
      </c>
      <c r="AC27" s="59">
        <v>726</v>
      </c>
      <c r="AD27" s="59">
        <v>958.24</v>
      </c>
      <c r="AE27" s="59">
        <v>636.29999999999995</v>
      </c>
      <c r="AF27" s="59">
        <v>781.8</v>
      </c>
      <c r="AG27" s="59">
        <v>816.75</v>
      </c>
      <c r="AH27" s="59">
        <v>727.2</v>
      </c>
      <c r="AI27" s="59">
        <v>826.29</v>
      </c>
      <c r="AJ27" s="59">
        <v>363.6</v>
      </c>
      <c r="AK27" s="59">
        <v>940.34</v>
      </c>
      <c r="AL27" s="59">
        <v>374.49</v>
      </c>
      <c r="AM27" s="59">
        <v>990.7</v>
      </c>
      <c r="AN27" s="59">
        <v>905.2</v>
      </c>
      <c r="AO27" s="59">
        <v>582</v>
      </c>
      <c r="AP27" s="59">
        <v>634.38</v>
      </c>
      <c r="BC27" s="59">
        <v>940.7</v>
      </c>
      <c r="BE27" s="59">
        <v>859.42</v>
      </c>
      <c r="BF27" s="60">
        <v>6.6000000000000003E-2</v>
      </c>
      <c r="BG27" s="59">
        <v>10342</v>
      </c>
    </row>
    <row r="28" spans="1:59">
      <c r="A28" s="59">
        <v>501.45499999999998</v>
      </c>
      <c r="B28" s="59">
        <v>563.30999999999995</v>
      </c>
      <c r="C28" s="59">
        <v>563.07500000000005</v>
      </c>
      <c r="D28" s="59">
        <v>500.5</v>
      </c>
      <c r="E28" s="59">
        <v>625.63499999999999</v>
      </c>
      <c r="F28" s="59">
        <v>625.63499999999999</v>
      </c>
      <c r="G28" s="59">
        <v>852.44499999999994</v>
      </c>
      <c r="H28" s="59">
        <v>842.15499999999997</v>
      </c>
      <c r="I28" s="59">
        <v>942.23500000000001</v>
      </c>
      <c r="J28" s="59">
        <v>437.67</v>
      </c>
      <c r="K28" s="59">
        <v>940.3599999999999</v>
      </c>
      <c r="N28" s="59">
        <v>503</v>
      </c>
      <c r="O28" s="59">
        <v>501.53999999999996</v>
      </c>
      <c r="P28" s="59">
        <v>625.93000000000006</v>
      </c>
      <c r="Q28" s="59">
        <v>944.09500000000003</v>
      </c>
      <c r="R28" s="59">
        <v>940.36500000000001</v>
      </c>
      <c r="S28" s="59">
        <v>471.15</v>
      </c>
      <c r="T28" s="59">
        <v>945.625</v>
      </c>
      <c r="U28" s="59">
        <v>552.09500000000003</v>
      </c>
      <c r="V28" s="59">
        <v>504</v>
      </c>
      <c r="W28" s="59">
        <v>503</v>
      </c>
      <c r="X28" s="59">
        <v>941.49</v>
      </c>
      <c r="Y28" s="59">
        <v>627.5</v>
      </c>
      <c r="Z28" s="59">
        <v>188.1</v>
      </c>
      <c r="AA28" s="59">
        <v>503</v>
      </c>
      <c r="AB28" s="59">
        <v>627.5</v>
      </c>
      <c r="AC28" s="59">
        <v>727</v>
      </c>
      <c r="AD28" s="59">
        <v>959.24</v>
      </c>
      <c r="AE28" s="59">
        <v>637</v>
      </c>
      <c r="AF28" s="59">
        <v>782</v>
      </c>
      <c r="AG28" s="59">
        <v>818.1</v>
      </c>
      <c r="AH28" s="59">
        <v>728</v>
      </c>
      <c r="AI28" s="59">
        <v>827.09999999999991</v>
      </c>
      <c r="AJ28" s="59">
        <v>364</v>
      </c>
      <c r="AK28" s="59">
        <v>941.0150000000001</v>
      </c>
      <c r="AL28" s="59">
        <v>374.77</v>
      </c>
      <c r="AM28" s="59">
        <v>990.97</v>
      </c>
      <c r="AN28" s="59">
        <v>906.6</v>
      </c>
      <c r="AO28" s="59">
        <v>582.44000000000005</v>
      </c>
      <c r="AP28" s="59">
        <v>635.255</v>
      </c>
      <c r="BC28" s="59">
        <v>941.28</v>
      </c>
      <c r="BE28" s="59">
        <v>859.81</v>
      </c>
      <c r="BF28" s="60">
        <v>6.4500000000000002E-2</v>
      </c>
      <c r="BG28" s="59">
        <v>10107</v>
      </c>
    </row>
    <row r="29" spans="1:59">
      <c r="A29" s="59">
        <v>501.77</v>
      </c>
      <c r="B29" s="59">
        <v>563.63</v>
      </c>
      <c r="C29" s="59">
        <v>563.38</v>
      </c>
      <c r="D29" s="59">
        <v>500.79</v>
      </c>
      <c r="E29" s="59">
        <v>625.97</v>
      </c>
      <c r="F29" s="59">
        <v>625.97</v>
      </c>
      <c r="G29" s="59">
        <v>852.97</v>
      </c>
      <c r="H29" s="59">
        <v>842.65</v>
      </c>
      <c r="I29" s="59">
        <v>942.77</v>
      </c>
      <c r="J29" s="59">
        <v>437.93</v>
      </c>
      <c r="K29" s="59">
        <v>940.92</v>
      </c>
      <c r="N29" s="59">
        <v>503</v>
      </c>
      <c r="O29" s="59">
        <v>501.81</v>
      </c>
      <c r="P29" s="59">
        <v>626.28</v>
      </c>
      <c r="Q29" s="59">
        <v>944.63</v>
      </c>
      <c r="R29" s="59">
        <v>940.92</v>
      </c>
      <c r="S29" s="59">
        <v>471.37</v>
      </c>
      <c r="T29" s="59">
        <v>946.16</v>
      </c>
      <c r="U29" s="59">
        <v>552.41999999999996</v>
      </c>
      <c r="V29" s="59">
        <v>504</v>
      </c>
      <c r="W29" s="59">
        <v>503</v>
      </c>
      <c r="X29" s="59">
        <v>942.07</v>
      </c>
      <c r="Y29" s="59">
        <v>628</v>
      </c>
      <c r="Z29" s="59">
        <v>188.22</v>
      </c>
      <c r="AA29" s="59">
        <v>503</v>
      </c>
      <c r="AB29" s="59">
        <v>628</v>
      </c>
      <c r="AC29" s="59">
        <v>728</v>
      </c>
      <c r="AD29" s="59">
        <v>960.24</v>
      </c>
      <c r="AE29" s="59">
        <v>637.70000000000005</v>
      </c>
      <c r="AF29" s="59">
        <v>782.2</v>
      </c>
      <c r="AG29" s="59">
        <v>819.45</v>
      </c>
      <c r="AH29" s="59">
        <v>728.8</v>
      </c>
      <c r="AI29" s="59">
        <v>827.91</v>
      </c>
      <c r="AJ29" s="59">
        <v>364.4</v>
      </c>
      <c r="AK29" s="59">
        <v>941.69</v>
      </c>
      <c r="AL29" s="59">
        <v>375.05</v>
      </c>
      <c r="AM29" s="59">
        <v>991.24</v>
      </c>
      <c r="AN29" s="59">
        <v>908</v>
      </c>
      <c r="AO29" s="59">
        <v>582.88</v>
      </c>
      <c r="AP29" s="59">
        <v>636.13</v>
      </c>
      <c r="BC29" s="59">
        <v>941.86</v>
      </c>
      <c r="BE29" s="59">
        <v>860.2</v>
      </c>
      <c r="BF29" s="60">
        <v>6.3E-2</v>
      </c>
      <c r="BG29" s="59">
        <v>9872</v>
      </c>
    </row>
    <row r="30" spans="1:59">
      <c r="A30" s="59">
        <v>502.05499999999995</v>
      </c>
      <c r="B30" s="59">
        <v>563.97</v>
      </c>
      <c r="C30" s="59">
        <v>563.745</v>
      </c>
      <c r="D30" s="59">
        <v>501.06</v>
      </c>
      <c r="E30" s="59">
        <v>626.38</v>
      </c>
      <c r="F30" s="59">
        <v>626.38</v>
      </c>
      <c r="G30" s="59">
        <v>853.52500000000009</v>
      </c>
      <c r="H30" s="59">
        <v>843.21</v>
      </c>
      <c r="I30" s="59">
        <v>943.34999999999991</v>
      </c>
      <c r="J30" s="59">
        <v>438.19499999999999</v>
      </c>
      <c r="K30" s="59">
        <v>941.46499999999992</v>
      </c>
      <c r="N30" s="59">
        <v>503.5</v>
      </c>
      <c r="O30" s="59">
        <v>502.10500000000002</v>
      </c>
      <c r="P30" s="59">
        <v>626.65</v>
      </c>
      <c r="Q30" s="59">
        <v>945.19</v>
      </c>
      <c r="R30" s="59">
        <v>941.47</v>
      </c>
      <c r="S30" s="59">
        <v>471.6</v>
      </c>
      <c r="T30" s="59">
        <v>946.68499999999995</v>
      </c>
      <c r="U30" s="59">
        <v>552.72499999999991</v>
      </c>
      <c r="V30" s="59">
        <v>504.5</v>
      </c>
      <c r="W30" s="59">
        <v>503.5</v>
      </c>
      <c r="X30" s="59">
        <v>942.67499999999995</v>
      </c>
      <c r="Y30" s="59">
        <v>628.25</v>
      </c>
      <c r="Z30" s="59">
        <v>188.31</v>
      </c>
      <c r="AA30" s="59">
        <v>503.5</v>
      </c>
      <c r="AB30" s="59">
        <v>628.25</v>
      </c>
      <c r="AC30" s="59">
        <v>729</v>
      </c>
      <c r="AD30" s="59">
        <v>960.8</v>
      </c>
      <c r="AE30" s="59">
        <v>638.75</v>
      </c>
      <c r="AF30" s="59">
        <v>782.5</v>
      </c>
      <c r="AG30" s="59">
        <v>820.8</v>
      </c>
      <c r="AH30" s="59">
        <v>730</v>
      </c>
      <c r="AI30" s="59">
        <v>829.125</v>
      </c>
      <c r="AJ30" s="59">
        <v>365</v>
      </c>
      <c r="AK30" s="59">
        <v>942.34500000000003</v>
      </c>
      <c r="AL30" s="59">
        <v>375.31</v>
      </c>
      <c r="AM30" s="59">
        <v>991.51</v>
      </c>
      <c r="AN30" s="59">
        <v>909.2</v>
      </c>
      <c r="AO30" s="59">
        <v>583.255</v>
      </c>
      <c r="AP30" s="59">
        <v>637.08999999999992</v>
      </c>
      <c r="BC30" s="59">
        <v>942.43000000000006</v>
      </c>
      <c r="BE30" s="59">
        <v>860.6</v>
      </c>
      <c r="BF30" s="60">
        <v>6.1499999999999999E-2</v>
      </c>
      <c r="BG30" s="59">
        <v>9637</v>
      </c>
    </row>
    <row r="31" spans="1:59">
      <c r="A31" s="59">
        <v>502.34</v>
      </c>
      <c r="B31" s="59">
        <v>564.30999999999995</v>
      </c>
      <c r="C31" s="59">
        <v>564.11</v>
      </c>
      <c r="D31" s="59">
        <v>501.33</v>
      </c>
      <c r="E31" s="59">
        <v>626.79</v>
      </c>
      <c r="F31" s="59">
        <v>626.79</v>
      </c>
      <c r="G31" s="59">
        <v>854.08</v>
      </c>
      <c r="H31" s="59">
        <v>843.77</v>
      </c>
      <c r="I31" s="59">
        <v>943.93</v>
      </c>
      <c r="J31" s="59">
        <v>438.46</v>
      </c>
      <c r="K31" s="59">
        <v>942.01</v>
      </c>
      <c r="N31" s="59">
        <v>504</v>
      </c>
      <c r="O31" s="59">
        <v>502.4</v>
      </c>
      <c r="P31" s="59">
        <v>627.02</v>
      </c>
      <c r="Q31" s="59">
        <v>945.75</v>
      </c>
      <c r="R31" s="59">
        <v>942.02</v>
      </c>
      <c r="S31" s="59">
        <v>471.83</v>
      </c>
      <c r="T31" s="59">
        <v>947.21</v>
      </c>
      <c r="U31" s="59">
        <v>553.03</v>
      </c>
      <c r="V31" s="59">
        <v>505</v>
      </c>
      <c r="W31" s="59">
        <v>504</v>
      </c>
      <c r="X31" s="59">
        <v>943.28</v>
      </c>
      <c r="Y31" s="59">
        <v>628.5</v>
      </c>
      <c r="Z31" s="59">
        <v>188.4</v>
      </c>
      <c r="AA31" s="59">
        <v>504</v>
      </c>
      <c r="AB31" s="59">
        <v>628.5</v>
      </c>
      <c r="AC31" s="59">
        <v>730</v>
      </c>
      <c r="AD31" s="59">
        <v>961.36</v>
      </c>
      <c r="AE31" s="59">
        <v>639.79999999999995</v>
      </c>
      <c r="AF31" s="59">
        <v>782.8</v>
      </c>
      <c r="AG31" s="59">
        <v>822.15</v>
      </c>
      <c r="AH31" s="59">
        <v>731.2</v>
      </c>
      <c r="AI31" s="59">
        <v>830.34</v>
      </c>
      <c r="AJ31" s="59">
        <v>365.6</v>
      </c>
      <c r="AK31" s="59">
        <v>943</v>
      </c>
      <c r="AL31" s="59">
        <v>375.57</v>
      </c>
      <c r="AM31" s="59">
        <v>991.78</v>
      </c>
      <c r="AN31" s="59">
        <v>910.4</v>
      </c>
      <c r="AO31" s="59">
        <v>583.63</v>
      </c>
      <c r="AP31" s="59">
        <v>638.04999999999995</v>
      </c>
      <c r="BC31" s="59">
        <v>943</v>
      </c>
      <c r="BE31" s="59">
        <v>861</v>
      </c>
      <c r="BF31" s="60">
        <v>0.06</v>
      </c>
      <c r="BG31" s="59">
        <v>9402</v>
      </c>
    </row>
    <row r="32" spans="1:59">
      <c r="A32" s="59">
        <v>502.53499999999997</v>
      </c>
      <c r="B32" s="59">
        <v>564.54499999999996</v>
      </c>
      <c r="C32" s="59">
        <v>564.34</v>
      </c>
      <c r="D32" s="59">
        <v>501.52</v>
      </c>
      <c r="E32" s="59">
        <v>627.04499999999996</v>
      </c>
      <c r="F32" s="59">
        <v>627.04499999999996</v>
      </c>
      <c r="G32" s="59">
        <v>854.41000000000008</v>
      </c>
      <c r="H32" s="59">
        <v>844.05500000000006</v>
      </c>
      <c r="I32" s="59">
        <v>944.30499999999995</v>
      </c>
      <c r="J32" s="59">
        <v>438.61500000000001</v>
      </c>
      <c r="K32" s="59">
        <v>942.39499999999998</v>
      </c>
      <c r="N32" s="59">
        <v>504</v>
      </c>
      <c r="O32" s="59">
        <v>502.59</v>
      </c>
      <c r="P32" s="59">
        <v>627.29</v>
      </c>
      <c r="Q32" s="59">
        <v>946.08999999999992</v>
      </c>
      <c r="R32" s="59">
        <v>942.41</v>
      </c>
      <c r="S32" s="59">
        <v>471.96500000000003</v>
      </c>
      <c r="T32" s="59">
        <v>947.6</v>
      </c>
      <c r="U32" s="59">
        <v>553.27</v>
      </c>
      <c r="V32" s="59">
        <v>505</v>
      </c>
      <c r="W32" s="59">
        <v>504</v>
      </c>
      <c r="X32" s="59">
        <v>943.69</v>
      </c>
      <c r="Y32" s="59">
        <v>628.75</v>
      </c>
      <c r="Z32" s="59">
        <v>188.49</v>
      </c>
      <c r="AA32" s="59">
        <v>504</v>
      </c>
      <c r="AB32" s="59">
        <v>628.75</v>
      </c>
      <c r="AC32" s="59">
        <v>730.5</v>
      </c>
      <c r="AD32" s="59">
        <v>961.86</v>
      </c>
      <c r="AE32" s="59">
        <v>640.5</v>
      </c>
      <c r="AF32" s="59">
        <v>783</v>
      </c>
      <c r="AG32" s="59">
        <v>822.82500000000005</v>
      </c>
      <c r="AH32" s="59">
        <v>732</v>
      </c>
      <c r="AI32" s="59">
        <v>831.15000000000009</v>
      </c>
      <c r="AJ32" s="59">
        <v>366</v>
      </c>
      <c r="AK32" s="59">
        <v>943.44499999999994</v>
      </c>
      <c r="AL32" s="59">
        <v>375.755</v>
      </c>
      <c r="AM32" s="59">
        <v>991.98</v>
      </c>
      <c r="AN32" s="59">
        <v>911.3</v>
      </c>
      <c r="AO32" s="59">
        <v>583.94000000000005</v>
      </c>
      <c r="AP32" s="59">
        <v>638.75</v>
      </c>
      <c r="BC32" s="59">
        <v>943.40499999999997</v>
      </c>
      <c r="BE32" s="59">
        <v>861.29</v>
      </c>
      <c r="BF32" s="60">
        <v>5.8999999999999997E-2</v>
      </c>
      <c r="BG32" s="59">
        <v>9245.5</v>
      </c>
    </row>
    <row r="33" spans="1:59">
      <c r="A33" s="59">
        <v>502.73</v>
      </c>
      <c r="B33" s="59">
        <v>564.78</v>
      </c>
      <c r="C33" s="59">
        <v>564.57000000000005</v>
      </c>
      <c r="D33" s="59">
        <v>501.71</v>
      </c>
      <c r="E33" s="59">
        <v>627.29999999999995</v>
      </c>
      <c r="F33" s="59">
        <v>627.29999999999995</v>
      </c>
      <c r="G33" s="59">
        <v>854.74</v>
      </c>
      <c r="H33" s="59">
        <v>844.34</v>
      </c>
      <c r="I33" s="59">
        <v>944.68</v>
      </c>
      <c r="J33" s="59">
        <v>438.77</v>
      </c>
      <c r="K33" s="59">
        <v>942.78</v>
      </c>
      <c r="N33" s="59">
        <v>504</v>
      </c>
      <c r="O33" s="59">
        <v>502.78</v>
      </c>
      <c r="P33" s="59">
        <v>627.55999999999995</v>
      </c>
      <c r="Q33" s="59">
        <v>946.43</v>
      </c>
      <c r="R33" s="59">
        <v>942.8</v>
      </c>
      <c r="S33" s="59">
        <v>472.1</v>
      </c>
      <c r="T33" s="59">
        <v>947.99</v>
      </c>
      <c r="U33" s="59">
        <v>553.51</v>
      </c>
      <c r="V33" s="59">
        <v>505</v>
      </c>
      <c r="W33" s="59">
        <v>504</v>
      </c>
      <c r="X33" s="59">
        <v>944.1</v>
      </c>
      <c r="Y33" s="59">
        <v>629</v>
      </c>
      <c r="Z33" s="59">
        <v>188.58</v>
      </c>
      <c r="AA33" s="59">
        <v>504</v>
      </c>
      <c r="AB33" s="59">
        <v>629</v>
      </c>
      <c r="AC33" s="59">
        <v>731</v>
      </c>
      <c r="AD33" s="59">
        <v>962.36</v>
      </c>
      <c r="AE33" s="59">
        <v>641.20000000000005</v>
      </c>
      <c r="AF33" s="59">
        <v>783.2</v>
      </c>
      <c r="AG33" s="59">
        <v>823.5</v>
      </c>
      <c r="AH33" s="59">
        <v>732.8</v>
      </c>
      <c r="AI33" s="59">
        <v>831.96</v>
      </c>
      <c r="AJ33" s="59">
        <v>366.4</v>
      </c>
      <c r="AK33" s="59">
        <v>943.89</v>
      </c>
      <c r="AL33" s="59">
        <v>375.94</v>
      </c>
      <c r="AM33" s="59">
        <v>992.18</v>
      </c>
      <c r="AN33" s="59">
        <v>912.2</v>
      </c>
      <c r="AO33" s="59">
        <v>584.25</v>
      </c>
      <c r="AP33" s="59">
        <v>639.45000000000005</v>
      </c>
      <c r="BC33" s="59">
        <v>943.81</v>
      </c>
      <c r="BE33" s="59">
        <v>861.58</v>
      </c>
      <c r="BF33" s="60">
        <v>5.8000000000000003E-2</v>
      </c>
      <c r="BG33" s="59">
        <v>9089</v>
      </c>
    </row>
    <row r="34" spans="1:59">
      <c r="A34" s="59">
        <v>502.91500000000002</v>
      </c>
      <c r="B34" s="59">
        <v>565.04</v>
      </c>
      <c r="C34" s="59">
        <v>564.79999999999995</v>
      </c>
      <c r="D34" s="59">
        <v>501.89499999999998</v>
      </c>
      <c r="E34" s="59">
        <v>627.54999999999995</v>
      </c>
      <c r="F34" s="59">
        <v>627.54999999999995</v>
      </c>
      <c r="G34" s="59">
        <v>855.08500000000004</v>
      </c>
      <c r="H34" s="59">
        <v>844.71</v>
      </c>
      <c r="I34" s="59">
        <v>945.09500000000003</v>
      </c>
      <c r="J34" s="59">
        <v>438.94499999999999</v>
      </c>
      <c r="K34" s="59">
        <v>943.20499999999993</v>
      </c>
      <c r="N34" s="59">
        <v>504.5</v>
      </c>
      <c r="O34" s="59">
        <v>502.97500000000002</v>
      </c>
      <c r="P34" s="59">
        <v>627.83999999999992</v>
      </c>
      <c r="Q34" s="59">
        <v>946.8</v>
      </c>
      <c r="R34" s="59">
        <v>943.22</v>
      </c>
      <c r="S34" s="59">
        <v>472.255</v>
      </c>
      <c r="T34" s="59">
        <v>948.37</v>
      </c>
      <c r="U34" s="59">
        <v>553.71499999999992</v>
      </c>
      <c r="V34" s="59">
        <v>505.5</v>
      </c>
      <c r="W34" s="59">
        <v>504.5</v>
      </c>
      <c r="X34" s="59">
        <v>944.495</v>
      </c>
      <c r="Y34" s="59">
        <v>629.25</v>
      </c>
      <c r="Z34" s="59">
        <v>188.64</v>
      </c>
      <c r="AA34" s="59">
        <v>504.5</v>
      </c>
      <c r="AB34" s="59">
        <v>629.25</v>
      </c>
      <c r="AC34" s="59">
        <v>732</v>
      </c>
      <c r="AD34" s="59">
        <v>962.86</v>
      </c>
      <c r="AE34" s="59">
        <v>641.90000000000009</v>
      </c>
      <c r="AF34" s="59">
        <v>783.40000000000009</v>
      </c>
      <c r="AG34" s="59">
        <v>824.4</v>
      </c>
      <c r="AH34" s="59">
        <v>733.59999999999991</v>
      </c>
      <c r="AI34" s="59">
        <v>832.77</v>
      </c>
      <c r="AJ34" s="59">
        <v>366.79999999999995</v>
      </c>
      <c r="AK34" s="59">
        <v>944.30500000000006</v>
      </c>
      <c r="AL34" s="59">
        <v>376.12</v>
      </c>
      <c r="AM34" s="59">
        <v>992.38</v>
      </c>
      <c r="AN34" s="59">
        <v>913.1</v>
      </c>
      <c r="AO34" s="59">
        <v>584.56500000000005</v>
      </c>
      <c r="AP34" s="59">
        <v>639.97500000000002</v>
      </c>
      <c r="BC34" s="59">
        <v>944.2349999999999</v>
      </c>
      <c r="BE34" s="59">
        <v>861.875</v>
      </c>
      <c r="BF34" s="60">
        <v>5.7000000000000002E-2</v>
      </c>
      <c r="BG34" s="59">
        <v>8932</v>
      </c>
    </row>
    <row r="35" spans="1:59">
      <c r="A35" s="59">
        <v>503.1</v>
      </c>
      <c r="B35" s="59">
        <v>565.29999999999995</v>
      </c>
      <c r="C35" s="59">
        <v>565.03</v>
      </c>
      <c r="D35" s="59">
        <v>502.08</v>
      </c>
      <c r="E35" s="59">
        <v>627.79999999999995</v>
      </c>
      <c r="F35" s="59">
        <v>627.79999999999995</v>
      </c>
      <c r="G35" s="59">
        <v>855.43</v>
      </c>
      <c r="H35" s="59">
        <v>845.08</v>
      </c>
      <c r="I35" s="59">
        <v>945.51</v>
      </c>
      <c r="J35" s="59">
        <v>439.12</v>
      </c>
      <c r="K35" s="59">
        <v>943.63</v>
      </c>
      <c r="N35" s="59">
        <v>505</v>
      </c>
      <c r="O35" s="59">
        <v>503.17</v>
      </c>
      <c r="P35" s="59">
        <v>628.12</v>
      </c>
      <c r="Q35" s="59">
        <v>947.17</v>
      </c>
      <c r="R35" s="59">
        <v>943.64</v>
      </c>
      <c r="S35" s="59">
        <v>472.41</v>
      </c>
      <c r="T35" s="59">
        <v>948.75</v>
      </c>
      <c r="U35" s="59">
        <v>553.91999999999996</v>
      </c>
      <c r="V35" s="59">
        <v>506</v>
      </c>
      <c r="W35" s="59">
        <v>505</v>
      </c>
      <c r="X35" s="59">
        <v>944.89</v>
      </c>
      <c r="Y35" s="59">
        <v>629.5</v>
      </c>
      <c r="Z35" s="59">
        <v>188.7</v>
      </c>
      <c r="AA35" s="59">
        <v>505</v>
      </c>
      <c r="AB35" s="59">
        <v>629.5</v>
      </c>
      <c r="AC35" s="59">
        <v>733</v>
      </c>
      <c r="AD35" s="59">
        <v>963.36</v>
      </c>
      <c r="AE35" s="59">
        <v>642.6</v>
      </c>
      <c r="AF35" s="59">
        <v>783.6</v>
      </c>
      <c r="AG35" s="59">
        <v>825.3</v>
      </c>
      <c r="AH35" s="59">
        <v>734.4</v>
      </c>
      <c r="AI35" s="59">
        <v>833.58</v>
      </c>
      <c r="AJ35" s="59">
        <v>367.2</v>
      </c>
      <c r="AK35" s="59">
        <v>944.72</v>
      </c>
      <c r="AL35" s="59">
        <v>376.3</v>
      </c>
      <c r="AM35" s="59">
        <v>992.58</v>
      </c>
      <c r="AN35" s="59">
        <v>914</v>
      </c>
      <c r="AO35" s="59">
        <v>584.88</v>
      </c>
      <c r="AP35" s="59">
        <v>640.5</v>
      </c>
      <c r="BC35" s="59">
        <v>944.66</v>
      </c>
      <c r="BE35" s="59">
        <v>862.17</v>
      </c>
      <c r="BF35" s="60">
        <v>5.6000000000000001E-2</v>
      </c>
      <c r="BG35" s="59">
        <v>8775</v>
      </c>
    </row>
    <row r="36" spans="1:59">
      <c r="A36" s="59">
        <v>503.3</v>
      </c>
      <c r="B36" s="59">
        <v>565.52499999999998</v>
      </c>
      <c r="C36" s="59">
        <v>565.26</v>
      </c>
      <c r="D36" s="59">
        <v>502.28499999999997</v>
      </c>
      <c r="E36" s="59">
        <v>628.06500000000005</v>
      </c>
      <c r="F36" s="59">
        <v>628.06500000000005</v>
      </c>
      <c r="G36" s="59">
        <v>855.78499999999997</v>
      </c>
      <c r="H36" s="59">
        <v>845.49</v>
      </c>
      <c r="I36" s="59">
        <v>945.875</v>
      </c>
      <c r="J36" s="59">
        <v>439.3</v>
      </c>
      <c r="K36" s="59">
        <v>943.97</v>
      </c>
      <c r="N36" s="59">
        <v>505</v>
      </c>
      <c r="O36" s="59">
        <v>503.38</v>
      </c>
      <c r="P36" s="59">
        <v>628.375</v>
      </c>
      <c r="Q36" s="59">
        <v>947.53499999999997</v>
      </c>
      <c r="R36" s="59">
        <v>943.98</v>
      </c>
      <c r="S36" s="59">
        <v>472.56</v>
      </c>
      <c r="T36" s="59">
        <v>949.17000000000007</v>
      </c>
      <c r="U36" s="59">
        <v>554.15499999999997</v>
      </c>
      <c r="V36" s="59">
        <v>506</v>
      </c>
      <c r="W36" s="59">
        <v>505</v>
      </c>
      <c r="X36" s="59">
        <v>945.35500000000002</v>
      </c>
      <c r="Y36" s="59">
        <v>629.75</v>
      </c>
      <c r="Z36" s="59">
        <v>188.79</v>
      </c>
      <c r="AA36" s="59">
        <v>505</v>
      </c>
      <c r="AB36" s="59">
        <v>629.75</v>
      </c>
      <c r="AC36" s="59">
        <v>733.5</v>
      </c>
      <c r="AD36" s="59">
        <v>964.3</v>
      </c>
      <c r="AE36" s="59">
        <v>642.95000000000005</v>
      </c>
      <c r="AF36" s="59">
        <v>783.7</v>
      </c>
      <c r="AG36" s="59">
        <v>825.97499999999991</v>
      </c>
      <c r="AH36" s="59">
        <v>734.8</v>
      </c>
      <c r="AI36" s="59">
        <v>833.98500000000001</v>
      </c>
      <c r="AJ36" s="59">
        <v>367.4</v>
      </c>
      <c r="AK36" s="59">
        <v>945.14</v>
      </c>
      <c r="AL36" s="59">
        <v>376.48500000000001</v>
      </c>
      <c r="AM36" s="59">
        <v>992.75</v>
      </c>
      <c r="AN36" s="59">
        <v>914.9</v>
      </c>
      <c r="AO36" s="59">
        <v>585.13</v>
      </c>
      <c r="AP36" s="59">
        <v>641.20000000000005</v>
      </c>
      <c r="BC36" s="59">
        <v>945.13</v>
      </c>
      <c r="BE36" s="59">
        <v>862.46</v>
      </c>
      <c r="BF36" s="60">
        <v>5.5E-2</v>
      </c>
      <c r="BG36" s="59">
        <v>8618.5</v>
      </c>
    </row>
    <row r="37" spans="1:59">
      <c r="A37" s="59">
        <v>503.5</v>
      </c>
      <c r="B37" s="59">
        <v>565.75</v>
      </c>
      <c r="C37" s="59">
        <v>565.49</v>
      </c>
      <c r="D37" s="59">
        <v>502.49</v>
      </c>
      <c r="E37" s="59">
        <v>628.33000000000004</v>
      </c>
      <c r="F37" s="59">
        <v>628.33000000000004</v>
      </c>
      <c r="G37" s="59">
        <v>856.14</v>
      </c>
      <c r="H37" s="59">
        <v>845.9</v>
      </c>
      <c r="I37" s="59">
        <v>946.24</v>
      </c>
      <c r="J37" s="59">
        <v>439.48</v>
      </c>
      <c r="K37" s="59">
        <v>944.31</v>
      </c>
      <c r="N37" s="59">
        <v>505</v>
      </c>
      <c r="O37" s="59">
        <v>503.59</v>
      </c>
      <c r="P37" s="59">
        <v>628.63</v>
      </c>
      <c r="Q37" s="59">
        <v>947.9</v>
      </c>
      <c r="R37" s="59">
        <v>944.32</v>
      </c>
      <c r="S37" s="59">
        <v>472.71</v>
      </c>
      <c r="T37" s="59">
        <v>949.59</v>
      </c>
      <c r="U37" s="59">
        <v>554.39</v>
      </c>
      <c r="V37" s="59">
        <v>506</v>
      </c>
      <c r="W37" s="59">
        <v>505</v>
      </c>
      <c r="X37" s="59">
        <v>945.82</v>
      </c>
      <c r="Y37" s="59">
        <v>630</v>
      </c>
      <c r="Z37" s="59">
        <v>188.88</v>
      </c>
      <c r="AA37" s="59">
        <v>505</v>
      </c>
      <c r="AB37" s="59">
        <v>630</v>
      </c>
      <c r="AC37" s="59">
        <v>734</v>
      </c>
      <c r="AD37" s="59">
        <v>965.24</v>
      </c>
      <c r="AE37" s="59">
        <v>643.29999999999995</v>
      </c>
      <c r="AF37" s="59">
        <v>783.8</v>
      </c>
      <c r="AG37" s="59">
        <v>826.65</v>
      </c>
      <c r="AH37" s="59">
        <v>735.2</v>
      </c>
      <c r="AI37" s="59">
        <v>834.39</v>
      </c>
      <c r="AJ37" s="59">
        <v>367.6</v>
      </c>
      <c r="AK37" s="59">
        <v>945.56</v>
      </c>
      <c r="AL37" s="59">
        <v>376.67</v>
      </c>
      <c r="AM37" s="59">
        <v>992.92</v>
      </c>
      <c r="AN37" s="59">
        <v>915.8</v>
      </c>
      <c r="AO37" s="59">
        <v>585.38</v>
      </c>
      <c r="AP37" s="59">
        <v>641.9</v>
      </c>
      <c r="BC37" s="59">
        <v>945.6</v>
      </c>
      <c r="BE37" s="59">
        <v>862.75</v>
      </c>
      <c r="BF37" s="60">
        <v>5.3999999999999999E-2</v>
      </c>
      <c r="BG37" s="59">
        <v>8462</v>
      </c>
    </row>
    <row r="38" spans="1:59">
      <c r="A38" s="59">
        <v>503.68</v>
      </c>
      <c r="B38" s="59">
        <v>565.97500000000002</v>
      </c>
      <c r="C38" s="59">
        <v>565.72</v>
      </c>
      <c r="D38" s="59">
        <v>502.70000000000005</v>
      </c>
      <c r="E38" s="59">
        <v>628.58500000000004</v>
      </c>
      <c r="F38" s="59">
        <v>628.58500000000004</v>
      </c>
      <c r="G38" s="59">
        <v>856.51</v>
      </c>
      <c r="H38" s="59">
        <v>846.27499999999998</v>
      </c>
      <c r="I38" s="59">
        <v>946.64499999999998</v>
      </c>
      <c r="J38" s="59">
        <v>439.66500000000002</v>
      </c>
      <c r="K38" s="59">
        <v>944.71499999999992</v>
      </c>
      <c r="N38" s="59">
        <v>505</v>
      </c>
      <c r="O38" s="59">
        <v>503.78499999999997</v>
      </c>
      <c r="P38" s="59">
        <v>628.88</v>
      </c>
      <c r="Q38" s="59">
        <v>948.3</v>
      </c>
      <c r="R38" s="59">
        <v>944.72500000000002</v>
      </c>
      <c r="S38" s="59">
        <v>472.85</v>
      </c>
      <c r="T38" s="59">
        <v>949.98500000000001</v>
      </c>
      <c r="U38" s="59">
        <v>554.625</v>
      </c>
      <c r="V38" s="59">
        <v>506.5</v>
      </c>
      <c r="W38" s="59">
        <v>505</v>
      </c>
      <c r="X38" s="59">
        <v>946.26</v>
      </c>
      <c r="Y38" s="59">
        <v>630.25</v>
      </c>
      <c r="Z38" s="59">
        <v>188.97</v>
      </c>
      <c r="AA38" s="59">
        <v>505</v>
      </c>
      <c r="AB38" s="59">
        <v>630.25</v>
      </c>
      <c r="AC38" s="59">
        <v>734.5</v>
      </c>
      <c r="AD38" s="59">
        <v>965.74</v>
      </c>
      <c r="AE38" s="59">
        <v>644</v>
      </c>
      <c r="AF38" s="59">
        <v>784</v>
      </c>
      <c r="AG38" s="59">
        <v>827.32500000000005</v>
      </c>
      <c r="AH38" s="59">
        <v>736</v>
      </c>
      <c r="AI38" s="59">
        <v>835.2</v>
      </c>
      <c r="AJ38" s="59">
        <v>368</v>
      </c>
      <c r="AK38" s="59">
        <v>946.005</v>
      </c>
      <c r="AL38" s="59">
        <v>376.86</v>
      </c>
      <c r="AM38" s="59">
        <v>993.09999999999991</v>
      </c>
      <c r="AN38" s="59">
        <v>916.59999999999991</v>
      </c>
      <c r="AO38" s="59">
        <v>585.63</v>
      </c>
      <c r="AP38" s="59">
        <v>642.42499999999995</v>
      </c>
      <c r="BC38" s="59">
        <v>946.06</v>
      </c>
      <c r="BE38" s="59">
        <v>863.03</v>
      </c>
      <c r="BF38" s="60">
        <v>5.2999999999999999E-2</v>
      </c>
      <c r="BG38" s="59">
        <v>8305.5</v>
      </c>
    </row>
    <row r="39" spans="1:59">
      <c r="A39" s="59">
        <v>503.86</v>
      </c>
      <c r="B39" s="59">
        <v>566.20000000000005</v>
      </c>
      <c r="C39" s="59">
        <v>565.95000000000005</v>
      </c>
      <c r="D39" s="59">
        <v>502.91</v>
      </c>
      <c r="E39" s="59">
        <v>628.84</v>
      </c>
      <c r="F39" s="59">
        <v>628.84</v>
      </c>
      <c r="G39" s="59">
        <v>856.88</v>
      </c>
      <c r="H39" s="59">
        <v>846.65</v>
      </c>
      <c r="I39" s="59">
        <v>947.05</v>
      </c>
      <c r="J39" s="59">
        <v>439.85</v>
      </c>
      <c r="K39" s="59">
        <v>945.12</v>
      </c>
      <c r="N39" s="59">
        <v>505</v>
      </c>
      <c r="O39" s="59">
        <v>503.98</v>
      </c>
      <c r="P39" s="59">
        <v>629.13</v>
      </c>
      <c r="Q39" s="59">
        <v>948.7</v>
      </c>
      <c r="R39" s="59">
        <v>945.13</v>
      </c>
      <c r="S39" s="59">
        <v>472.99</v>
      </c>
      <c r="T39" s="59">
        <v>950.38</v>
      </c>
      <c r="U39" s="59">
        <v>554.86</v>
      </c>
      <c r="V39" s="59">
        <v>507</v>
      </c>
      <c r="W39" s="59">
        <v>505</v>
      </c>
      <c r="X39" s="59">
        <v>946.7</v>
      </c>
      <c r="Y39" s="59">
        <v>630.5</v>
      </c>
      <c r="Z39" s="59">
        <v>189.06</v>
      </c>
      <c r="AA39" s="59">
        <v>505</v>
      </c>
      <c r="AB39" s="59">
        <v>630.5</v>
      </c>
      <c r="AC39" s="59">
        <v>735</v>
      </c>
      <c r="AD39" s="59">
        <v>966.24</v>
      </c>
      <c r="AE39" s="59">
        <v>644.70000000000005</v>
      </c>
      <c r="AF39" s="59">
        <v>784.2</v>
      </c>
      <c r="AG39" s="59">
        <v>828</v>
      </c>
      <c r="AH39" s="59">
        <v>736.8</v>
      </c>
      <c r="AI39" s="59">
        <v>836.01</v>
      </c>
      <c r="AJ39" s="59">
        <v>368.4</v>
      </c>
      <c r="AK39" s="59">
        <v>946.45</v>
      </c>
      <c r="AL39" s="59">
        <v>377.05</v>
      </c>
      <c r="AM39" s="59">
        <v>993.28</v>
      </c>
      <c r="AN39" s="59">
        <v>917.4</v>
      </c>
      <c r="AO39" s="59">
        <v>585.88</v>
      </c>
      <c r="AP39" s="59">
        <v>642.95000000000005</v>
      </c>
      <c r="BC39" s="59">
        <v>946.52</v>
      </c>
      <c r="BE39" s="59">
        <v>863.31</v>
      </c>
      <c r="BF39" s="60">
        <v>5.1999999999999998E-2</v>
      </c>
      <c r="BG39" s="59">
        <v>8149</v>
      </c>
    </row>
    <row r="40" spans="1:59">
      <c r="A40" s="59">
        <v>504.09000000000003</v>
      </c>
      <c r="B40" s="59">
        <v>566.46500000000003</v>
      </c>
      <c r="C40" s="59">
        <v>566.18499999999995</v>
      </c>
      <c r="D40" s="59">
        <v>503.09500000000003</v>
      </c>
      <c r="E40" s="59">
        <v>629.1</v>
      </c>
      <c r="F40" s="59">
        <v>629.1</v>
      </c>
      <c r="G40" s="59">
        <v>857.28500000000008</v>
      </c>
      <c r="H40" s="59">
        <v>847.02499999999998</v>
      </c>
      <c r="I40" s="59">
        <v>947.42499999999995</v>
      </c>
      <c r="J40" s="59">
        <v>440.03</v>
      </c>
      <c r="K40" s="59">
        <v>945.52499999999998</v>
      </c>
      <c r="N40" s="59">
        <v>505.5</v>
      </c>
      <c r="O40" s="59">
        <v>504.185</v>
      </c>
      <c r="P40" s="59">
        <v>629.42000000000007</v>
      </c>
      <c r="Q40" s="59">
        <v>949.06500000000005</v>
      </c>
      <c r="R40" s="59">
        <v>945.53</v>
      </c>
      <c r="S40" s="59">
        <v>473.15499999999997</v>
      </c>
      <c r="T40" s="59">
        <v>950.78500000000008</v>
      </c>
      <c r="U40" s="59">
        <v>555.07999999999993</v>
      </c>
      <c r="V40" s="59">
        <v>507</v>
      </c>
      <c r="W40" s="59">
        <v>505.5</v>
      </c>
      <c r="X40" s="59">
        <v>947.13</v>
      </c>
      <c r="Y40" s="59">
        <v>630.75</v>
      </c>
      <c r="Z40" s="59">
        <v>189.12</v>
      </c>
      <c r="AA40" s="59">
        <v>505.5</v>
      </c>
      <c r="AB40" s="59">
        <v>630.75</v>
      </c>
      <c r="AC40" s="59">
        <v>736</v>
      </c>
      <c r="AD40" s="59">
        <v>966.74</v>
      </c>
      <c r="AE40" s="59">
        <v>645.40000000000009</v>
      </c>
      <c r="AF40" s="59">
        <v>784.40000000000009</v>
      </c>
      <c r="AG40" s="59">
        <v>828.9</v>
      </c>
      <c r="AH40" s="59">
        <v>737.59999999999991</v>
      </c>
      <c r="AI40" s="59">
        <v>836.81999999999994</v>
      </c>
      <c r="AJ40" s="59">
        <v>368.79999999999995</v>
      </c>
      <c r="AK40" s="59">
        <v>946.93499999999995</v>
      </c>
      <c r="AL40" s="59">
        <v>377.25</v>
      </c>
      <c r="AM40" s="59">
        <v>993.44</v>
      </c>
      <c r="AN40" s="59">
        <v>918.3</v>
      </c>
      <c r="AO40" s="59">
        <v>586.19000000000005</v>
      </c>
      <c r="AP40" s="59">
        <v>643.56500000000005</v>
      </c>
      <c r="BC40" s="59">
        <v>946.94</v>
      </c>
      <c r="BE40" s="59">
        <v>863.61500000000001</v>
      </c>
      <c r="BF40" s="60">
        <v>5.1000000000000004E-2</v>
      </c>
      <c r="BG40" s="59">
        <v>7992</v>
      </c>
    </row>
    <row r="41" spans="1:59">
      <c r="A41" s="59">
        <v>504.32</v>
      </c>
      <c r="B41" s="59">
        <v>566.73</v>
      </c>
      <c r="C41" s="59">
        <v>566.41999999999996</v>
      </c>
      <c r="D41" s="59">
        <v>503.28</v>
      </c>
      <c r="E41" s="59">
        <v>629.36</v>
      </c>
      <c r="F41" s="59">
        <v>629.36</v>
      </c>
      <c r="G41" s="59">
        <v>857.69</v>
      </c>
      <c r="H41" s="59">
        <v>847.4</v>
      </c>
      <c r="I41" s="59">
        <v>947.8</v>
      </c>
      <c r="J41" s="59">
        <v>440.21</v>
      </c>
      <c r="K41" s="59">
        <v>945.93</v>
      </c>
      <c r="N41" s="59">
        <v>506</v>
      </c>
      <c r="O41" s="59">
        <v>504.39</v>
      </c>
      <c r="P41" s="59">
        <v>629.71</v>
      </c>
      <c r="Q41" s="59">
        <v>949.43</v>
      </c>
      <c r="R41" s="59">
        <v>945.93</v>
      </c>
      <c r="S41" s="59">
        <v>473.32</v>
      </c>
      <c r="T41" s="59">
        <v>951.19</v>
      </c>
      <c r="U41" s="59">
        <v>555.29999999999995</v>
      </c>
      <c r="V41" s="59">
        <v>507</v>
      </c>
      <c r="W41" s="59">
        <v>506</v>
      </c>
      <c r="X41" s="59">
        <v>947.56</v>
      </c>
      <c r="Y41" s="59">
        <v>631</v>
      </c>
      <c r="Z41" s="59">
        <v>189.18</v>
      </c>
      <c r="AA41" s="59">
        <v>506</v>
      </c>
      <c r="AB41" s="59">
        <v>631</v>
      </c>
      <c r="AC41" s="59">
        <v>737</v>
      </c>
      <c r="AD41" s="59">
        <v>967.24</v>
      </c>
      <c r="AE41" s="59">
        <v>646.1</v>
      </c>
      <c r="AF41" s="59">
        <v>784.6</v>
      </c>
      <c r="AG41" s="59">
        <v>829.8</v>
      </c>
      <c r="AH41" s="59">
        <v>738.4</v>
      </c>
      <c r="AI41" s="59">
        <v>837.63</v>
      </c>
      <c r="AJ41" s="59">
        <v>369.2</v>
      </c>
      <c r="AK41" s="59">
        <v>947.42</v>
      </c>
      <c r="AL41" s="59">
        <v>377.45</v>
      </c>
      <c r="AM41" s="59">
        <v>993.6</v>
      </c>
      <c r="AN41" s="59">
        <v>919.2</v>
      </c>
      <c r="AO41" s="59">
        <v>586.5</v>
      </c>
      <c r="AP41" s="59">
        <v>644.17999999999995</v>
      </c>
      <c r="BC41" s="59">
        <v>947.36</v>
      </c>
      <c r="BE41" s="59">
        <v>863.92</v>
      </c>
      <c r="BF41" s="60">
        <v>0.05</v>
      </c>
      <c r="BG41" s="59">
        <v>7835</v>
      </c>
    </row>
    <row r="42" spans="1:59">
      <c r="A42" s="59">
        <v>504.53</v>
      </c>
      <c r="B42" s="59">
        <v>566.96500000000003</v>
      </c>
      <c r="C42" s="59">
        <v>566.66499999999996</v>
      </c>
      <c r="D42" s="59">
        <v>503.495</v>
      </c>
      <c r="E42" s="59">
        <v>629.625</v>
      </c>
      <c r="F42" s="59">
        <v>629.625</v>
      </c>
      <c r="G42" s="59">
        <v>858.07</v>
      </c>
      <c r="H42" s="59">
        <v>847.78499999999997</v>
      </c>
      <c r="I42" s="59">
        <v>948.21499999999992</v>
      </c>
      <c r="J42" s="59">
        <v>440.4</v>
      </c>
      <c r="K42" s="59">
        <v>946.33500000000004</v>
      </c>
      <c r="N42" s="59">
        <v>506</v>
      </c>
      <c r="O42" s="59">
        <v>504.62</v>
      </c>
      <c r="P42" s="59">
        <v>629.96500000000003</v>
      </c>
      <c r="Q42" s="59">
        <v>949.83500000000004</v>
      </c>
      <c r="R42" s="59">
        <v>946.33500000000004</v>
      </c>
      <c r="S42" s="59">
        <v>473.48</v>
      </c>
      <c r="T42" s="59">
        <v>951.60500000000002</v>
      </c>
      <c r="U42" s="59">
        <v>555.52499999999998</v>
      </c>
      <c r="V42" s="59">
        <v>507.5</v>
      </c>
      <c r="W42" s="59">
        <v>506</v>
      </c>
      <c r="X42" s="59">
        <v>948.005</v>
      </c>
      <c r="Y42" s="59">
        <v>631.5</v>
      </c>
      <c r="Z42" s="59">
        <v>189.27</v>
      </c>
      <c r="AA42" s="59">
        <v>506</v>
      </c>
      <c r="AB42" s="59">
        <v>631.5</v>
      </c>
      <c r="AC42" s="59">
        <v>737.5</v>
      </c>
      <c r="AD42" s="59">
        <v>967.8</v>
      </c>
      <c r="AE42" s="59">
        <v>646.45000000000005</v>
      </c>
      <c r="AF42" s="59">
        <v>784.7</v>
      </c>
      <c r="AG42" s="59">
        <v>830.7</v>
      </c>
      <c r="AH42" s="59">
        <v>738.8</v>
      </c>
      <c r="AI42" s="59">
        <v>838.03500000000008</v>
      </c>
      <c r="AJ42" s="59">
        <v>369.4</v>
      </c>
      <c r="AK42" s="59">
        <v>947.89</v>
      </c>
      <c r="AL42" s="59">
        <v>377.64499999999998</v>
      </c>
      <c r="AM42" s="59">
        <v>993.8</v>
      </c>
      <c r="AN42" s="59">
        <v>920.1</v>
      </c>
      <c r="AO42" s="59">
        <v>586.81500000000005</v>
      </c>
      <c r="AP42" s="59">
        <v>644.79</v>
      </c>
      <c r="BC42" s="59">
        <v>947.77500000000009</v>
      </c>
      <c r="BE42" s="59">
        <v>864.24</v>
      </c>
      <c r="BF42" s="60">
        <v>4.9000000000000002E-2</v>
      </c>
      <c r="BG42" s="59">
        <v>7678.5</v>
      </c>
    </row>
    <row r="43" spans="1:59">
      <c r="A43" s="59">
        <v>504.74</v>
      </c>
      <c r="B43" s="59">
        <v>567.20000000000005</v>
      </c>
      <c r="C43" s="59">
        <v>566.91</v>
      </c>
      <c r="D43" s="59">
        <v>503.71</v>
      </c>
      <c r="E43" s="59">
        <v>629.89</v>
      </c>
      <c r="F43" s="59">
        <v>629.89</v>
      </c>
      <c r="G43" s="59">
        <v>858.45</v>
      </c>
      <c r="H43" s="59">
        <v>848.17</v>
      </c>
      <c r="I43" s="59">
        <v>948.63</v>
      </c>
      <c r="J43" s="59">
        <v>440.59</v>
      </c>
      <c r="K43" s="59">
        <v>946.74</v>
      </c>
      <c r="N43" s="59">
        <v>506</v>
      </c>
      <c r="O43" s="59">
        <v>504.85</v>
      </c>
      <c r="P43" s="59">
        <v>630.22</v>
      </c>
      <c r="Q43" s="59">
        <v>950.24</v>
      </c>
      <c r="R43" s="59">
        <v>946.74</v>
      </c>
      <c r="S43" s="59">
        <v>473.64</v>
      </c>
      <c r="T43" s="59">
        <v>952.02</v>
      </c>
      <c r="U43" s="59">
        <v>555.75</v>
      </c>
      <c r="V43" s="59">
        <v>508</v>
      </c>
      <c r="W43" s="59">
        <v>506</v>
      </c>
      <c r="X43" s="59">
        <v>948.45</v>
      </c>
      <c r="Y43" s="59">
        <v>632</v>
      </c>
      <c r="Z43" s="59">
        <v>189.36</v>
      </c>
      <c r="AA43" s="59">
        <v>506</v>
      </c>
      <c r="AB43" s="59">
        <v>632</v>
      </c>
      <c r="AC43" s="59">
        <v>738</v>
      </c>
      <c r="AD43" s="59">
        <v>968.36</v>
      </c>
      <c r="AE43" s="59">
        <v>646.79999999999995</v>
      </c>
      <c r="AF43" s="59">
        <v>784.8</v>
      </c>
      <c r="AG43" s="59">
        <v>831.6</v>
      </c>
      <c r="AH43" s="59">
        <v>739.2</v>
      </c>
      <c r="AI43" s="59">
        <v>838.44</v>
      </c>
      <c r="AJ43" s="59">
        <v>369.6</v>
      </c>
      <c r="AK43" s="59">
        <v>948.36</v>
      </c>
      <c r="AL43" s="59">
        <v>377.84</v>
      </c>
      <c r="AM43" s="59">
        <v>994</v>
      </c>
      <c r="AN43" s="59">
        <v>921</v>
      </c>
      <c r="AO43" s="59">
        <v>587.13</v>
      </c>
      <c r="AP43" s="59">
        <v>645.4</v>
      </c>
      <c r="BC43" s="59">
        <v>948.19</v>
      </c>
      <c r="BE43" s="59">
        <v>864.56</v>
      </c>
      <c r="BF43" s="60">
        <v>4.8000000000000001E-2</v>
      </c>
      <c r="BG43" s="59">
        <v>7522</v>
      </c>
    </row>
    <row r="44" spans="1:59">
      <c r="A44" s="59">
        <v>504.96000000000004</v>
      </c>
      <c r="B44" s="59">
        <v>567.46</v>
      </c>
      <c r="C44" s="59">
        <v>567.15499999999997</v>
      </c>
      <c r="D44" s="59">
        <v>503.91999999999996</v>
      </c>
      <c r="E44" s="59">
        <v>630.17000000000007</v>
      </c>
      <c r="F44" s="59">
        <v>630.17000000000007</v>
      </c>
      <c r="G44" s="59">
        <v>858.85500000000002</v>
      </c>
      <c r="H44" s="59">
        <v>848.56</v>
      </c>
      <c r="I44" s="59">
        <v>949.005</v>
      </c>
      <c r="J44" s="59">
        <v>440.78</v>
      </c>
      <c r="K44" s="59">
        <v>947.15</v>
      </c>
      <c r="N44" s="59">
        <v>506.5</v>
      </c>
      <c r="O44" s="59">
        <v>505.065</v>
      </c>
      <c r="P44" s="59">
        <v>630.51499999999999</v>
      </c>
      <c r="Q44" s="59">
        <v>950.69499999999994</v>
      </c>
      <c r="R44" s="59">
        <v>947.15499999999997</v>
      </c>
      <c r="S44" s="59">
        <v>473.80500000000001</v>
      </c>
      <c r="T44" s="59">
        <v>952.44</v>
      </c>
      <c r="U44" s="59">
        <v>556</v>
      </c>
      <c r="V44" s="59">
        <v>508</v>
      </c>
      <c r="W44" s="59">
        <v>506.5</v>
      </c>
      <c r="X44" s="59">
        <v>948.90499999999997</v>
      </c>
      <c r="Y44" s="59">
        <v>632</v>
      </c>
      <c r="Z44" s="59">
        <v>189.45</v>
      </c>
      <c r="AA44" s="59">
        <v>506.5</v>
      </c>
      <c r="AB44" s="59">
        <v>632</v>
      </c>
      <c r="AC44" s="59">
        <v>738.5</v>
      </c>
      <c r="AD44" s="59">
        <v>968.86</v>
      </c>
      <c r="AE44" s="59">
        <v>647.5</v>
      </c>
      <c r="AF44" s="59">
        <v>785</v>
      </c>
      <c r="AG44" s="59">
        <v>832.27500000000009</v>
      </c>
      <c r="AH44" s="59">
        <v>740</v>
      </c>
      <c r="AI44" s="59">
        <v>839.25</v>
      </c>
      <c r="AJ44" s="59">
        <v>370</v>
      </c>
      <c r="AK44" s="59">
        <v>948.90499999999997</v>
      </c>
      <c r="AL44" s="59">
        <v>378.04499999999996</v>
      </c>
      <c r="AM44" s="59">
        <v>994.19</v>
      </c>
      <c r="AN44" s="59">
        <v>922</v>
      </c>
      <c r="AO44" s="59">
        <v>587.44000000000005</v>
      </c>
      <c r="AP44" s="59">
        <v>646.01499999999999</v>
      </c>
      <c r="BC44" s="59">
        <v>948.64499999999998</v>
      </c>
      <c r="BE44" s="59">
        <v>864.8599999999999</v>
      </c>
      <c r="BF44" s="60">
        <v>4.7E-2</v>
      </c>
      <c r="BG44" s="59">
        <v>7365</v>
      </c>
    </row>
    <row r="45" spans="1:59">
      <c r="A45" s="59">
        <v>505.18</v>
      </c>
      <c r="B45" s="59">
        <v>567.72</v>
      </c>
      <c r="C45" s="59">
        <v>567.4</v>
      </c>
      <c r="D45" s="59">
        <v>504.13</v>
      </c>
      <c r="E45" s="59">
        <v>630.45000000000005</v>
      </c>
      <c r="F45" s="59">
        <v>630.45000000000005</v>
      </c>
      <c r="G45" s="59">
        <v>859.26</v>
      </c>
      <c r="H45" s="59">
        <v>848.95</v>
      </c>
      <c r="I45" s="59">
        <v>949.38</v>
      </c>
      <c r="J45" s="59">
        <v>440.97</v>
      </c>
      <c r="K45" s="59">
        <v>947.56</v>
      </c>
      <c r="N45" s="59">
        <v>507</v>
      </c>
      <c r="O45" s="59">
        <v>505.28</v>
      </c>
      <c r="P45" s="59">
        <v>630.80999999999995</v>
      </c>
      <c r="Q45" s="59">
        <v>951.15</v>
      </c>
      <c r="R45" s="59">
        <v>947.57</v>
      </c>
      <c r="S45" s="59">
        <v>473.97</v>
      </c>
      <c r="T45" s="59">
        <v>952.86</v>
      </c>
      <c r="U45" s="59">
        <v>556.25</v>
      </c>
      <c r="V45" s="59">
        <v>508</v>
      </c>
      <c r="W45" s="59">
        <v>507</v>
      </c>
      <c r="X45" s="59">
        <v>949.36</v>
      </c>
      <c r="Y45" s="59">
        <v>632</v>
      </c>
      <c r="Z45" s="59">
        <v>189.54</v>
      </c>
      <c r="AA45" s="59">
        <v>507</v>
      </c>
      <c r="AB45" s="59">
        <v>632</v>
      </c>
      <c r="AC45" s="59">
        <v>739</v>
      </c>
      <c r="AD45" s="59">
        <v>969.36</v>
      </c>
      <c r="AE45" s="59">
        <v>648.20000000000005</v>
      </c>
      <c r="AF45" s="59">
        <v>785.2</v>
      </c>
      <c r="AG45" s="59">
        <v>832.95</v>
      </c>
      <c r="AH45" s="59">
        <v>740.8</v>
      </c>
      <c r="AI45" s="59">
        <v>840.06</v>
      </c>
      <c r="AJ45" s="59">
        <v>370.4</v>
      </c>
      <c r="AK45" s="59">
        <v>949.45</v>
      </c>
      <c r="AL45" s="59">
        <v>378.25</v>
      </c>
      <c r="AM45" s="59">
        <v>994.38</v>
      </c>
      <c r="AN45" s="59">
        <v>923</v>
      </c>
      <c r="AO45" s="59">
        <v>587.75</v>
      </c>
      <c r="AP45" s="59">
        <v>646.63</v>
      </c>
      <c r="BC45" s="59">
        <v>949.1</v>
      </c>
      <c r="BE45" s="59">
        <v>865.16</v>
      </c>
      <c r="BF45" s="60">
        <v>4.5999999999999999E-2</v>
      </c>
      <c r="BG45" s="59">
        <v>7208</v>
      </c>
    </row>
    <row r="46" spans="1:59">
      <c r="A46" s="59">
        <v>505.39</v>
      </c>
      <c r="B46" s="59">
        <v>567.99</v>
      </c>
      <c r="C46" s="59">
        <v>567.67000000000007</v>
      </c>
      <c r="D46" s="59">
        <v>504.35</v>
      </c>
      <c r="E46" s="59">
        <v>630.75</v>
      </c>
      <c r="F46" s="59">
        <v>630.75</v>
      </c>
      <c r="G46" s="59">
        <v>859.64499999999998</v>
      </c>
      <c r="H46" s="59">
        <v>849.35</v>
      </c>
      <c r="I46" s="59">
        <v>949.81999999999994</v>
      </c>
      <c r="J46" s="59">
        <v>441.16</v>
      </c>
      <c r="K46" s="59">
        <v>948</v>
      </c>
      <c r="N46" s="59">
        <v>507</v>
      </c>
      <c r="O46" s="59">
        <v>505.505</v>
      </c>
      <c r="P46" s="59">
        <v>631.1099999999999</v>
      </c>
      <c r="Q46" s="59">
        <v>951.55</v>
      </c>
      <c r="R46" s="59">
        <v>948.01</v>
      </c>
      <c r="S46" s="59">
        <v>474.14499999999998</v>
      </c>
      <c r="T46" s="59">
        <v>953.28500000000008</v>
      </c>
      <c r="U46" s="59">
        <v>556.51</v>
      </c>
      <c r="V46" s="59">
        <v>508.5</v>
      </c>
      <c r="W46" s="59">
        <v>507</v>
      </c>
      <c r="X46" s="59">
        <v>949.81500000000005</v>
      </c>
      <c r="Y46" s="59">
        <v>632.5</v>
      </c>
      <c r="Z46" s="59">
        <v>189.6</v>
      </c>
      <c r="AA46" s="59">
        <v>507</v>
      </c>
      <c r="AB46" s="59">
        <v>632.5</v>
      </c>
      <c r="AC46" s="59">
        <v>740</v>
      </c>
      <c r="AD46" s="59">
        <v>969.86</v>
      </c>
      <c r="AE46" s="59">
        <v>648.90000000000009</v>
      </c>
      <c r="AF46" s="59">
        <v>785.40000000000009</v>
      </c>
      <c r="AG46" s="59">
        <v>833.625</v>
      </c>
      <c r="AH46" s="59">
        <v>741.59999999999991</v>
      </c>
      <c r="AI46" s="59">
        <v>840.86999999999989</v>
      </c>
      <c r="AJ46" s="59">
        <v>370.79999999999995</v>
      </c>
      <c r="AK46" s="59">
        <v>949.95500000000004</v>
      </c>
      <c r="AL46" s="59">
        <v>378.46000000000004</v>
      </c>
      <c r="AM46" s="59">
        <v>994.56999999999994</v>
      </c>
      <c r="AN46" s="59">
        <v>923.8</v>
      </c>
      <c r="AO46" s="59">
        <v>588.125</v>
      </c>
      <c r="AP46" s="59">
        <v>647.32999999999993</v>
      </c>
      <c r="BC46" s="59">
        <v>949.60500000000002</v>
      </c>
      <c r="BE46" s="59">
        <v>865.45</v>
      </c>
      <c r="BF46" s="60">
        <v>4.4999999999999998E-2</v>
      </c>
      <c r="BG46" s="59">
        <v>7051.5</v>
      </c>
    </row>
    <row r="47" spans="1:59">
      <c r="A47" s="59">
        <v>505.6</v>
      </c>
      <c r="B47" s="59">
        <v>568.26</v>
      </c>
      <c r="C47" s="59">
        <v>567.94000000000005</v>
      </c>
      <c r="D47" s="59">
        <v>504.57</v>
      </c>
      <c r="E47" s="59">
        <v>631.04999999999995</v>
      </c>
      <c r="F47" s="59">
        <v>631.04999999999995</v>
      </c>
      <c r="G47" s="59">
        <v>860.03</v>
      </c>
      <c r="H47" s="59">
        <v>849.75</v>
      </c>
      <c r="I47" s="59">
        <v>950.26</v>
      </c>
      <c r="J47" s="59">
        <v>441.35</v>
      </c>
      <c r="K47" s="59">
        <v>948.44</v>
      </c>
      <c r="N47" s="59">
        <v>507</v>
      </c>
      <c r="O47" s="59">
        <v>505.73</v>
      </c>
      <c r="P47" s="59">
        <v>631.41</v>
      </c>
      <c r="Q47" s="59">
        <v>951.95</v>
      </c>
      <c r="R47" s="59">
        <v>948.45</v>
      </c>
      <c r="S47" s="59">
        <v>474.32</v>
      </c>
      <c r="T47" s="59">
        <v>953.71</v>
      </c>
      <c r="U47" s="59">
        <v>556.77</v>
      </c>
      <c r="V47" s="59">
        <v>509</v>
      </c>
      <c r="W47" s="59">
        <v>507</v>
      </c>
      <c r="X47" s="59">
        <v>950.27</v>
      </c>
      <c r="Y47" s="59">
        <v>633</v>
      </c>
      <c r="Z47" s="59">
        <v>189.66</v>
      </c>
      <c r="AA47" s="59">
        <v>507</v>
      </c>
      <c r="AB47" s="59">
        <v>633</v>
      </c>
      <c r="AC47" s="59">
        <v>741</v>
      </c>
      <c r="AD47" s="59">
        <v>970.36</v>
      </c>
      <c r="AE47" s="59">
        <v>649.6</v>
      </c>
      <c r="AF47" s="59">
        <v>785.6</v>
      </c>
      <c r="AG47" s="59">
        <v>834.3</v>
      </c>
      <c r="AH47" s="59">
        <v>742.4</v>
      </c>
      <c r="AI47" s="59">
        <v>841.68</v>
      </c>
      <c r="AJ47" s="59">
        <v>371.2</v>
      </c>
      <c r="AK47" s="59">
        <v>950.46</v>
      </c>
      <c r="AL47" s="59">
        <v>378.67</v>
      </c>
      <c r="AM47" s="59">
        <v>994.76</v>
      </c>
      <c r="AN47" s="59">
        <v>924.6</v>
      </c>
      <c r="AO47" s="59">
        <v>588.5</v>
      </c>
      <c r="AP47" s="59">
        <v>648.03</v>
      </c>
      <c r="BC47" s="59">
        <v>950.11</v>
      </c>
      <c r="BE47" s="59">
        <v>865.74</v>
      </c>
      <c r="BF47" s="60">
        <v>4.3999999999999997E-2</v>
      </c>
      <c r="BG47" s="59">
        <v>6895</v>
      </c>
    </row>
    <row r="48" spans="1:59">
      <c r="A48" s="59">
        <v>505.85</v>
      </c>
      <c r="B48" s="59">
        <v>568.53499999999997</v>
      </c>
      <c r="C48" s="59">
        <v>568.21</v>
      </c>
      <c r="D48" s="59">
        <v>504.79999999999995</v>
      </c>
      <c r="E48" s="59">
        <v>631.34999999999991</v>
      </c>
      <c r="F48" s="59">
        <v>631.34999999999991</v>
      </c>
      <c r="G48" s="59">
        <v>860.41499999999996</v>
      </c>
      <c r="H48" s="59">
        <v>850.18499999999995</v>
      </c>
      <c r="I48" s="59">
        <v>950.71499999999992</v>
      </c>
      <c r="J48" s="59">
        <v>441.53</v>
      </c>
      <c r="K48" s="59">
        <v>948.875</v>
      </c>
      <c r="N48" s="59">
        <v>507.5</v>
      </c>
      <c r="O48" s="59">
        <v>505.95500000000004</v>
      </c>
      <c r="P48" s="59">
        <v>631.71499999999992</v>
      </c>
      <c r="Q48" s="59">
        <v>952.375</v>
      </c>
      <c r="R48" s="59">
        <v>948.88499999999999</v>
      </c>
      <c r="S48" s="59">
        <v>474.48500000000001</v>
      </c>
      <c r="T48" s="59">
        <v>954.19</v>
      </c>
      <c r="U48" s="59">
        <v>557.03</v>
      </c>
      <c r="V48" s="59">
        <v>509</v>
      </c>
      <c r="W48" s="59">
        <v>507.5</v>
      </c>
      <c r="X48" s="59">
        <v>950.73500000000001</v>
      </c>
      <c r="Y48" s="59">
        <v>633.25</v>
      </c>
      <c r="Z48" s="59">
        <v>189.75</v>
      </c>
      <c r="AA48" s="59">
        <v>507.5</v>
      </c>
      <c r="AB48" s="59">
        <v>633.25</v>
      </c>
      <c r="AC48" s="59">
        <v>742</v>
      </c>
      <c r="AD48" s="59">
        <v>971.12</v>
      </c>
      <c r="AE48" s="59">
        <v>650.29999999999995</v>
      </c>
      <c r="AF48" s="59">
        <v>785.8</v>
      </c>
      <c r="AG48" s="59">
        <v>835.2</v>
      </c>
      <c r="AH48" s="59">
        <v>743.2</v>
      </c>
      <c r="AI48" s="59">
        <v>842.49</v>
      </c>
      <c r="AJ48" s="59">
        <v>371.6</v>
      </c>
      <c r="AK48" s="59">
        <v>950.98500000000001</v>
      </c>
      <c r="AL48" s="59">
        <v>378.88499999999999</v>
      </c>
      <c r="AM48" s="59">
        <v>994.94</v>
      </c>
      <c r="AN48" s="59">
        <v>925.6</v>
      </c>
      <c r="AO48" s="59">
        <v>588.81500000000005</v>
      </c>
      <c r="AP48" s="59">
        <v>648.73</v>
      </c>
      <c r="BC48" s="59">
        <v>950.55500000000006</v>
      </c>
      <c r="BE48" s="59">
        <v>866.08500000000004</v>
      </c>
      <c r="BF48" s="60">
        <v>4.2999999999999997E-2</v>
      </c>
      <c r="BG48" s="59">
        <v>6738</v>
      </c>
    </row>
    <row r="49" spans="1:59">
      <c r="A49" s="59">
        <v>506.1</v>
      </c>
      <c r="B49" s="59">
        <v>568.80999999999995</v>
      </c>
      <c r="C49" s="59">
        <v>568.48</v>
      </c>
      <c r="D49" s="59">
        <v>505.03</v>
      </c>
      <c r="E49" s="59">
        <v>631.65</v>
      </c>
      <c r="F49" s="59">
        <v>631.65</v>
      </c>
      <c r="G49" s="59">
        <v>860.8</v>
      </c>
      <c r="H49" s="59">
        <v>850.62</v>
      </c>
      <c r="I49" s="59">
        <v>951.17</v>
      </c>
      <c r="J49" s="59">
        <v>441.71</v>
      </c>
      <c r="K49" s="59">
        <v>949.31</v>
      </c>
      <c r="N49" s="59">
        <v>508</v>
      </c>
      <c r="O49" s="59">
        <v>506.18</v>
      </c>
      <c r="P49" s="59">
        <v>632.02</v>
      </c>
      <c r="Q49" s="59">
        <v>952.8</v>
      </c>
      <c r="R49" s="59">
        <v>949.32</v>
      </c>
      <c r="S49" s="59">
        <v>474.65</v>
      </c>
      <c r="T49" s="59">
        <v>954.67</v>
      </c>
      <c r="U49" s="59">
        <v>557.29</v>
      </c>
      <c r="V49" s="59">
        <v>509</v>
      </c>
      <c r="W49" s="59">
        <v>508</v>
      </c>
      <c r="X49" s="59">
        <v>951.2</v>
      </c>
      <c r="Y49" s="59">
        <v>633.5</v>
      </c>
      <c r="Z49" s="59">
        <v>189.84</v>
      </c>
      <c r="AA49" s="59">
        <v>508</v>
      </c>
      <c r="AB49" s="59">
        <v>633.5</v>
      </c>
      <c r="AC49" s="59">
        <v>743</v>
      </c>
      <c r="AD49" s="59">
        <v>971.88</v>
      </c>
      <c r="AE49" s="59">
        <v>651</v>
      </c>
      <c r="AF49" s="59">
        <v>786</v>
      </c>
      <c r="AG49" s="59">
        <v>836.1</v>
      </c>
      <c r="AH49" s="59">
        <v>744</v>
      </c>
      <c r="AI49" s="59">
        <v>843.3</v>
      </c>
      <c r="AJ49" s="59">
        <v>372</v>
      </c>
      <c r="AK49" s="59">
        <v>951.51</v>
      </c>
      <c r="AL49" s="59">
        <v>379.1</v>
      </c>
      <c r="AM49" s="59">
        <v>995.12</v>
      </c>
      <c r="AN49" s="59">
        <v>926.6</v>
      </c>
      <c r="AO49" s="59">
        <v>589.13</v>
      </c>
      <c r="AP49" s="59">
        <v>649.42999999999995</v>
      </c>
      <c r="BC49" s="59">
        <v>951</v>
      </c>
      <c r="BE49" s="59">
        <v>866.43</v>
      </c>
      <c r="BF49" s="60">
        <v>4.2000000000000003E-2</v>
      </c>
      <c r="BG49" s="59">
        <v>6581</v>
      </c>
    </row>
    <row r="50" spans="1:59">
      <c r="A50" s="59">
        <v>506.34000000000003</v>
      </c>
      <c r="B50" s="59">
        <v>569.09999999999991</v>
      </c>
      <c r="C50" s="59">
        <v>568.77500000000009</v>
      </c>
      <c r="D50" s="59">
        <v>505.255</v>
      </c>
      <c r="E50" s="59">
        <v>631.97499999999991</v>
      </c>
      <c r="F50" s="59">
        <v>631.97499999999991</v>
      </c>
      <c r="G50" s="59">
        <v>861.2</v>
      </c>
      <c r="H50" s="59">
        <v>851.06999999999994</v>
      </c>
      <c r="I50" s="59">
        <v>951.625</v>
      </c>
      <c r="J50" s="59">
        <v>441.935</v>
      </c>
      <c r="K50" s="59">
        <v>949.8</v>
      </c>
      <c r="N50" s="59">
        <v>508</v>
      </c>
      <c r="O50" s="59">
        <v>506.435</v>
      </c>
      <c r="P50" s="59">
        <v>632.33999999999992</v>
      </c>
      <c r="Q50" s="59">
        <v>953.27</v>
      </c>
      <c r="R50" s="59">
        <v>949.81</v>
      </c>
      <c r="S50" s="59">
        <v>474.83499999999998</v>
      </c>
      <c r="T50" s="59">
        <v>955.1099999999999</v>
      </c>
      <c r="U50" s="59">
        <v>557.53499999999997</v>
      </c>
      <c r="V50" s="59">
        <v>509.5</v>
      </c>
      <c r="W50" s="59">
        <v>508</v>
      </c>
      <c r="X50" s="59">
        <v>951.67000000000007</v>
      </c>
      <c r="Y50" s="59">
        <v>633.75</v>
      </c>
      <c r="Z50" s="59">
        <v>189.93</v>
      </c>
      <c r="AA50" s="59">
        <v>508</v>
      </c>
      <c r="AB50" s="59">
        <v>633.75</v>
      </c>
      <c r="AC50" s="59">
        <v>743.5</v>
      </c>
      <c r="AD50" s="59">
        <v>972.56</v>
      </c>
      <c r="AE50" s="59">
        <v>651.70000000000005</v>
      </c>
      <c r="AF50" s="59">
        <v>786.2</v>
      </c>
      <c r="AG50" s="59">
        <v>837</v>
      </c>
      <c r="AH50" s="59">
        <v>744.8</v>
      </c>
      <c r="AI50" s="59">
        <v>844.1099999999999</v>
      </c>
      <c r="AJ50" s="59">
        <v>372.4</v>
      </c>
      <c r="AK50" s="59">
        <v>952.02499999999998</v>
      </c>
      <c r="AL50" s="59">
        <v>379.31</v>
      </c>
      <c r="AM50" s="59">
        <v>995.31999999999994</v>
      </c>
      <c r="AN50" s="59">
        <v>927.6</v>
      </c>
      <c r="AO50" s="59">
        <v>589.505</v>
      </c>
      <c r="AP50" s="59">
        <v>650.13</v>
      </c>
      <c r="BC50" s="59">
        <v>951.495</v>
      </c>
      <c r="BE50" s="59">
        <v>866.81</v>
      </c>
      <c r="BF50" s="60">
        <v>4.1000000000000002E-2</v>
      </c>
      <c r="BG50" s="59">
        <v>6424.5</v>
      </c>
    </row>
    <row r="51" spans="1:59">
      <c r="A51" s="59">
        <v>506.58</v>
      </c>
      <c r="B51" s="59">
        <v>569.39</v>
      </c>
      <c r="C51" s="59">
        <v>569.07000000000005</v>
      </c>
      <c r="D51" s="59">
        <v>505.48</v>
      </c>
      <c r="E51" s="59">
        <v>632.29999999999995</v>
      </c>
      <c r="F51" s="59">
        <v>632.29999999999995</v>
      </c>
      <c r="G51" s="59">
        <v>861.6</v>
      </c>
      <c r="H51" s="59">
        <v>851.52</v>
      </c>
      <c r="I51" s="59">
        <v>952.08</v>
      </c>
      <c r="J51" s="59">
        <v>442.16</v>
      </c>
      <c r="K51" s="59">
        <v>950.29</v>
      </c>
      <c r="N51" s="59">
        <v>508</v>
      </c>
      <c r="O51" s="59">
        <v>506.69</v>
      </c>
      <c r="P51" s="59">
        <v>632.66</v>
      </c>
      <c r="Q51" s="59">
        <v>953.74</v>
      </c>
      <c r="R51" s="59">
        <v>950.3</v>
      </c>
      <c r="S51" s="59">
        <v>475.02</v>
      </c>
      <c r="T51" s="59">
        <v>955.55</v>
      </c>
      <c r="U51" s="59">
        <v>557.78</v>
      </c>
      <c r="V51" s="59">
        <v>510</v>
      </c>
      <c r="W51" s="59">
        <v>508</v>
      </c>
      <c r="X51" s="59">
        <v>952.14</v>
      </c>
      <c r="Y51" s="59">
        <v>634</v>
      </c>
      <c r="Z51" s="59">
        <v>190.02</v>
      </c>
      <c r="AA51" s="59">
        <v>508</v>
      </c>
      <c r="AB51" s="59">
        <v>634</v>
      </c>
      <c r="AC51" s="59">
        <v>744</v>
      </c>
      <c r="AD51" s="59">
        <v>973.24</v>
      </c>
      <c r="AE51" s="59">
        <v>652.4</v>
      </c>
      <c r="AF51" s="59">
        <v>786.4</v>
      </c>
      <c r="AG51" s="59">
        <v>837.9</v>
      </c>
      <c r="AH51" s="59">
        <v>745.6</v>
      </c>
      <c r="AI51" s="59">
        <v>844.92</v>
      </c>
      <c r="AJ51" s="59">
        <v>372.8</v>
      </c>
      <c r="AK51" s="59">
        <v>952.54</v>
      </c>
      <c r="AL51" s="59">
        <v>379.52</v>
      </c>
      <c r="AM51" s="59">
        <v>995.52</v>
      </c>
      <c r="AN51" s="59">
        <v>928.6</v>
      </c>
      <c r="AO51" s="59">
        <v>589.88</v>
      </c>
      <c r="AP51" s="59">
        <v>650.83000000000004</v>
      </c>
      <c r="BC51" s="59">
        <v>951.99</v>
      </c>
      <c r="BE51" s="59">
        <v>867.19</v>
      </c>
      <c r="BF51" s="60">
        <v>0.04</v>
      </c>
      <c r="BG51" s="59">
        <v>6268</v>
      </c>
    </row>
    <row r="52" spans="1:59">
      <c r="A52" s="59">
        <v>506.815</v>
      </c>
      <c r="B52" s="59">
        <v>569.69000000000005</v>
      </c>
      <c r="C52" s="59">
        <v>569.36</v>
      </c>
      <c r="D52" s="59">
        <v>505.71000000000004</v>
      </c>
      <c r="E52" s="59">
        <v>632.625</v>
      </c>
      <c r="F52" s="59">
        <v>632.625</v>
      </c>
      <c r="G52" s="59">
        <v>862</v>
      </c>
      <c r="H52" s="59">
        <v>851.90499999999997</v>
      </c>
      <c r="I52" s="59">
        <v>952.56999999999994</v>
      </c>
      <c r="J52" s="59">
        <v>442.375</v>
      </c>
      <c r="K52" s="59">
        <v>950.755</v>
      </c>
      <c r="N52" s="59">
        <v>508.5</v>
      </c>
      <c r="O52" s="59">
        <v>506.94</v>
      </c>
      <c r="P52" s="59">
        <v>632.995</v>
      </c>
      <c r="Q52" s="59">
        <v>954.19499999999994</v>
      </c>
      <c r="R52" s="59">
        <v>950.76499999999999</v>
      </c>
      <c r="S52" s="59">
        <v>475.21</v>
      </c>
      <c r="T52" s="59">
        <v>956.03499999999997</v>
      </c>
      <c r="U52" s="59">
        <v>558.06999999999994</v>
      </c>
      <c r="V52" s="59">
        <v>510</v>
      </c>
      <c r="W52" s="59">
        <v>508.5</v>
      </c>
      <c r="X52" s="59">
        <v>952.64</v>
      </c>
      <c r="Y52" s="59">
        <v>634.25</v>
      </c>
      <c r="Z52" s="59">
        <v>190.14</v>
      </c>
      <c r="AA52" s="59">
        <v>508.5</v>
      </c>
      <c r="AB52" s="59">
        <v>634.25</v>
      </c>
      <c r="AC52" s="59">
        <v>745</v>
      </c>
      <c r="AD52" s="59">
        <v>973.74</v>
      </c>
      <c r="AE52" s="59">
        <v>652.75</v>
      </c>
      <c r="AF52" s="59">
        <v>786.5</v>
      </c>
      <c r="AG52" s="59">
        <v>838.8</v>
      </c>
      <c r="AH52" s="59">
        <v>746</v>
      </c>
      <c r="AI52" s="59">
        <v>845.32500000000005</v>
      </c>
      <c r="AJ52" s="59">
        <v>373</v>
      </c>
      <c r="AK52" s="59">
        <v>953.09500000000003</v>
      </c>
      <c r="AL52" s="59">
        <v>379.76</v>
      </c>
      <c r="AM52" s="59">
        <v>995.71</v>
      </c>
      <c r="AN52" s="59">
        <v>929.6</v>
      </c>
      <c r="AO52" s="59">
        <v>590.19000000000005</v>
      </c>
      <c r="AP52" s="59">
        <v>651.44000000000005</v>
      </c>
      <c r="BC52" s="59">
        <v>952.47500000000002</v>
      </c>
      <c r="BE52" s="59">
        <v>867.50500000000011</v>
      </c>
      <c r="BF52" s="60">
        <v>3.9E-2</v>
      </c>
      <c r="BG52" s="59">
        <v>6111.5</v>
      </c>
    </row>
    <row r="53" spans="1:59">
      <c r="A53" s="59">
        <v>507.05</v>
      </c>
      <c r="B53" s="59">
        <v>569.99</v>
      </c>
      <c r="C53" s="59">
        <v>569.65</v>
      </c>
      <c r="D53" s="59">
        <v>505.94</v>
      </c>
      <c r="E53" s="59">
        <v>632.95000000000005</v>
      </c>
      <c r="F53" s="59">
        <v>632.95000000000005</v>
      </c>
      <c r="G53" s="59">
        <v>862.4</v>
      </c>
      <c r="H53" s="59">
        <v>852.29</v>
      </c>
      <c r="I53" s="59">
        <v>953.06</v>
      </c>
      <c r="J53" s="59">
        <v>442.59</v>
      </c>
      <c r="K53" s="59">
        <v>951.22</v>
      </c>
      <c r="N53" s="59">
        <v>509</v>
      </c>
      <c r="O53" s="59">
        <v>507.19</v>
      </c>
      <c r="P53" s="59">
        <v>633.33000000000004</v>
      </c>
      <c r="Q53" s="59">
        <v>954.65</v>
      </c>
      <c r="R53" s="59">
        <v>951.23</v>
      </c>
      <c r="S53" s="59">
        <v>475.4</v>
      </c>
      <c r="T53" s="59">
        <v>956.52</v>
      </c>
      <c r="U53" s="59">
        <v>558.36</v>
      </c>
      <c r="V53" s="59">
        <v>510</v>
      </c>
      <c r="W53" s="59">
        <v>509</v>
      </c>
      <c r="X53" s="59">
        <v>953.14</v>
      </c>
      <c r="Y53" s="59">
        <v>634.5</v>
      </c>
      <c r="Z53" s="59">
        <v>190.26</v>
      </c>
      <c r="AA53" s="59">
        <v>509</v>
      </c>
      <c r="AB53" s="59">
        <v>634.5</v>
      </c>
      <c r="AC53" s="59">
        <v>746</v>
      </c>
      <c r="AD53" s="59">
        <v>974.24</v>
      </c>
      <c r="AE53" s="59">
        <v>653.1</v>
      </c>
      <c r="AF53" s="59">
        <v>786.6</v>
      </c>
      <c r="AG53" s="59">
        <v>839.7</v>
      </c>
      <c r="AH53" s="59">
        <v>746.4</v>
      </c>
      <c r="AI53" s="59">
        <v>845.73</v>
      </c>
      <c r="AJ53" s="59">
        <v>373.2</v>
      </c>
      <c r="AK53" s="59">
        <v>953.65</v>
      </c>
      <c r="AL53" s="59">
        <v>380</v>
      </c>
      <c r="AM53" s="59">
        <v>995.9</v>
      </c>
      <c r="AN53" s="59">
        <v>930.6</v>
      </c>
      <c r="AO53" s="59">
        <v>590.5</v>
      </c>
      <c r="AP53" s="59">
        <v>652.04999999999995</v>
      </c>
      <c r="BC53" s="59">
        <v>952.96</v>
      </c>
      <c r="BE53" s="59">
        <v>867.82</v>
      </c>
      <c r="BF53" s="60">
        <v>3.7999999999999999E-2</v>
      </c>
      <c r="BG53" s="59">
        <v>5955</v>
      </c>
    </row>
    <row r="54" spans="1:59">
      <c r="A54" s="59">
        <v>507.26499999999999</v>
      </c>
      <c r="B54" s="59">
        <v>570.25</v>
      </c>
      <c r="C54" s="59">
        <v>569.91499999999996</v>
      </c>
      <c r="D54" s="59">
        <v>506.17500000000001</v>
      </c>
      <c r="E54" s="59">
        <v>633.24</v>
      </c>
      <c r="F54" s="59">
        <v>633.24</v>
      </c>
      <c r="G54" s="59">
        <v>862.83500000000004</v>
      </c>
      <c r="H54" s="59">
        <v>852.72499999999991</v>
      </c>
      <c r="I54" s="59">
        <v>953.54</v>
      </c>
      <c r="J54" s="59">
        <v>442.80499999999995</v>
      </c>
      <c r="K54" s="59">
        <v>951.68000000000006</v>
      </c>
      <c r="N54" s="59">
        <v>509</v>
      </c>
      <c r="O54" s="59">
        <v>507.40999999999997</v>
      </c>
      <c r="P54" s="59">
        <v>633.62</v>
      </c>
      <c r="Q54" s="59">
        <v>955.08999999999992</v>
      </c>
      <c r="R54" s="59">
        <v>951.69</v>
      </c>
      <c r="S54" s="59">
        <v>475.57499999999999</v>
      </c>
      <c r="T54" s="59">
        <v>956.96</v>
      </c>
      <c r="U54" s="59">
        <v>558.62</v>
      </c>
      <c r="V54" s="59">
        <v>510.5</v>
      </c>
      <c r="W54" s="59">
        <v>509</v>
      </c>
      <c r="X54" s="59">
        <v>953.67000000000007</v>
      </c>
      <c r="Y54" s="59">
        <v>635</v>
      </c>
      <c r="Z54" s="59">
        <v>190.35</v>
      </c>
      <c r="AA54" s="59">
        <v>509</v>
      </c>
      <c r="AB54" s="59">
        <v>635</v>
      </c>
      <c r="AC54" s="59">
        <v>746.5</v>
      </c>
      <c r="AD54" s="59">
        <v>974.8</v>
      </c>
      <c r="AE54" s="59">
        <v>653.79999999999995</v>
      </c>
      <c r="AF54" s="59">
        <v>786.8</v>
      </c>
      <c r="AG54" s="59">
        <v>840.375</v>
      </c>
      <c r="AH54" s="59">
        <v>747.2</v>
      </c>
      <c r="AI54" s="59">
        <v>846.54</v>
      </c>
      <c r="AJ54" s="59">
        <v>373.6</v>
      </c>
      <c r="AK54" s="59">
        <v>954.22499999999991</v>
      </c>
      <c r="AL54" s="59">
        <v>380.24</v>
      </c>
      <c r="AM54" s="59">
        <v>996.08999999999992</v>
      </c>
      <c r="AN54" s="59">
        <v>931.6</v>
      </c>
      <c r="AO54" s="59">
        <v>590.875</v>
      </c>
      <c r="AP54" s="59">
        <v>652.66499999999996</v>
      </c>
      <c r="BC54" s="59">
        <v>953.46500000000003</v>
      </c>
      <c r="BE54" s="59">
        <v>868.125</v>
      </c>
      <c r="BF54" s="60">
        <v>3.6999999999999998E-2</v>
      </c>
      <c r="BG54" s="59">
        <v>5798</v>
      </c>
    </row>
    <row r="55" spans="1:59">
      <c r="A55" s="59">
        <v>507.48</v>
      </c>
      <c r="B55" s="59">
        <v>570.51</v>
      </c>
      <c r="C55" s="59">
        <v>570.17999999999995</v>
      </c>
      <c r="D55" s="59">
        <v>506.41</v>
      </c>
      <c r="E55" s="59">
        <v>633.53</v>
      </c>
      <c r="F55" s="59">
        <v>633.53</v>
      </c>
      <c r="G55" s="59">
        <v>863.27</v>
      </c>
      <c r="H55" s="59">
        <v>853.16</v>
      </c>
      <c r="I55" s="59">
        <v>954.02</v>
      </c>
      <c r="J55" s="59">
        <v>443.02</v>
      </c>
      <c r="K55" s="59">
        <v>952.14</v>
      </c>
      <c r="N55" s="59">
        <v>509</v>
      </c>
      <c r="O55" s="59">
        <v>507.63</v>
      </c>
      <c r="P55" s="59">
        <v>633.91</v>
      </c>
      <c r="Q55" s="59">
        <v>955.53</v>
      </c>
      <c r="R55" s="59">
        <v>952.15</v>
      </c>
      <c r="S55" s="59">
        <v>475.75</v>
      </c>
      <c r="T55" s="59">
        <v>957.4</v>
      </c>
      <c r="U55" s="59">
        <v>558.88</v>
      </c>
      <c r="V55" s="59">
        <v>511</v>
      </c>
      <c r="W55" s="59">
        <v>509</v>
      </c>
      <c r="X55" s="59">
        <v>954.2</v>
      </c>
      <c r="Y55" s="59">
        <v>635.5</v>
      </c>
      <c r="Z55" s="59">
        <v>190.44</v>
      </c>
      <c r="AA55" s="59">
        <v>509</v>
      </c>
      <c r="AB55" s="59">
        <v>635.5</v>
      </c>
      <c r="AC55" s="59">
        <v>747</v>
      </c>
      <c r="AD55" s="59">
        <v>975.36</v>
      </c>
      <c r="AE55" s="59">
        <v>654.5</v>
      </c>
      <c r="AF55" s="59">
        <v>787</v>
      </c>
      <c r="AG55" s="59">
        <v>841.05</v>
      </c>
      <c r="AH55" s="59">
        <v>748</v>
      </c>
      <c r="AI55" s="59">
        <v>847.35</v>
      </c>
      <c r="AJ55" s="59">
        <v>374</v>
      </c>
      <c r="AK55" s="59">
        <v>954.8</v>
      </c>
      <c r="AL55" s="59">
        <v>380.48</v>
      </c>
      <c r="AM55" s="59">
        <v>996.28</v>
      </c>
      <c r="AN55" s="59">
        <v>932.6</v>
      </c>
      <c r="AO55" s="59">
        <v>591.25</v>
      </c>
      <c r="AP55" s="59">
        <v>653.28</v>
      </c>
      <c r="BC55" s="59">
        <v>953.97</v>
      </c>
      <c r="BE55" s="59">
        <v>868.43</v>
      </c>
      <c r="BF55" s="60">
        <v>3.5999999999999997E-2</v>
      </c>
      <c r="BG55" s="59">
        <v>5641</v>
      </c>
    </row>
    <row r="56" spans="1:59">
      <c r="A56" s="59">
        <v>507.73</v>
      </c>
      <c r="B56" s="59">
        <v>570.80500000000006</v>
      </c>
      <c r="C56" s="59">
        <v>570.48</v>
      </c>
      <c r="D56" s="59">
        <v>506.64499999999998</v>
      </c>
      <c r="E56" s="59">
        <v>633.86500000000001</v>
      </c>
      <c r="F56" s="59">
        <v>633.86500000000001</v>
      </c>
      <c r="G56" s="59">
        <v>863.68000000000006</v>
      </c>
      <c r="H56" s="59">
        <v>853.58999999999992</v>
      </c>
      <c r="I56" s="59">
        <v>954.48500000000001</v>
      </c>
      <c r="J56" s="59">
        <v>443.25</v>
      </c>
      <c r="K56" s="59">
        <v>952.66499999999996</v>
      </c>
      <c r="N56" s="59">
        <v>509.5</v>
      </c>
      <c r="O56" s="59">
        <v>507.88</v>
      </c>
      <c r="P56" s="59">
        <v>634.255</v>
      </c>
      <c r="Q56" s="59">
        <v>955.995</v>
      </c>
      <c r="R56" s="59">
        <v>952.67499999999995</v>
      </c>
      <c r="S56" s="59">
        <v>475.93</v>
      </c>
      <c r="T56" s="59">
        <v>957.86500000000001</v>
      </c>
      <c r="U56" s="59">
        <v>559.16000000000008</v>
      </c>
      <c r="V56" s="59">
        <v>511</v>
      </c>
      <c r="W56" s="59">
        <v>509.5</v>
      </c>
      <c r="X56" s="59">
        <v>954.71500000000003</v>
      </c>
      <c r="Y56" s="59">
        <v>635.75</v>
      </c>
      <c r="Z56" s="59">
        <v>190.53</v>
      </c>
      <c r="AA56" s="59">
        <v>509.5</v>
      </c>
      <c r="AB56" s="59">
        <v>635.75</v>
      </c>
      <c r="AC56" s="59">
        <v>748</v>
      </c>
      <c r="AD56" s="59">
        <v>975.86</v>
      </c>
      <c r="AE56" s="59">
        <v>655.20000000000005</v>
      </c>
      <c r="AF56" s="59">
        <v>787.2</v>
      </c>
      <c r="AG56" s="59">
        <v>841.95</v>
      </c>
      <c r="AH56" s="59">
        <v>748.8</v>
      </c>
      <c r="AI56" s="59">
        <v>848.16000000000008</v>
      </c>
      <c r="AJ56" s="59">
        <v>374.4</v>
      </c>
      <c r="AK56" s="59">
        <v>955.36500000000001</v>
      </c>
      <c r="AL56" s="59">
        <v>380.71500000000003</v>
      </c>
      <c r="AM56" s="59">
        <v>996.48</v>
      </c>
      <c r="AN56" s="59">
        <v>933.5</v>
      </c>
      <c r="AO56" s="59">
        <v>591.625</v>
      </c>
      <c r="AP56" s="59">
        <v>653.98</v>
      </c>
      <c r="BC56" s="59">
        <v>954.51</v>
      </c>
      <c r="BE56" s="59">
        <v>868.81500000000005</v>
      </c>
      <c r="BF56" s="60">
        <v>3.5000000000000003E-2</v>
      </c>
      <c r="BG56" s="59">
        <v>5484.5</v>
      </c>
    </row>
    <row r="57" spans="1:59">
      <c r="A57" s="59">
        <v>507.98</v>
      </c>
      <c r="B57" s="59">
        <v>571.1</v>
      </c>
      <c r="C57" s="59">
        <v>570.78</v>
      </c>
      <c r="D57" s="59">
        <v>506.88</v>
      </c>
      <c r="E57" s="59">
        <v>634.20000000000005</v>
      </c>
      <c r="F57" s="59">
        <v>634.20000000000005</v>
      </c>
      <c r="G57" s="59">
        <v>864.09</v>
      </c>
      <c r="H57" s="59">
        <v>854.02</v>
      </c>
      <c r="I57" s="59">
        <v>954.95</v>
      </c>
      <c r="J57" s="59">
        <v>443.48</v>
      </c>
      <c r="K57" s="59">
        <v>953.19</v>
      </c>
      <c r="N57" s="59">
        <v>510</v>
      </c>
      <c r="O57" s="59">
        <v>508.13</v>
      </c>
      <c r="P57" s="59">
        <v>634.6</v>
      </c>
      <c r="Q57" s="59">
        <v>956.46</v>
      </c>
      <c r="R57" s="59">
        <v>953.2</v>
      </c>
      <c r="S57" s="59">
        <v>476.11</v>
      </c>
      <c r="T57" s="59">
        <v>958.33</v>
      </c>
      <c r="U57" s="59">
        <v>559.44000000000005</v>
      </c>
      <c r="V57" s="59">
        <v>511</v>
      </c>
      <c r="W57" s="59">
        <v>510</v>
      </c>
      <c r="X57" s="59">
        <v>955.23</v>
      </c>
      <c r="Y57" s="59">
        <v>636</v>
      </c>
      <c r="Z57" s="59">
        <v>190.62</v>
      </c>
      <c r="AA57" s="59">
        <v>510</v>
      </c>
      <c r="AB57" s="59">
        <v>636</v>
      </c>
      <c r="AC57" s="59">
        <v>749</v>
      </c>
      <c r="AD57" s="59">
        <v>976.36</v>
      </c>
      <c r="AE57" s="59">
        <v>655.9</v>
      </c>
      <c r="AF57" s="59">
        <v>787.4</v>
      </c>
      <c r="AG57" s="59">
        <v>842.85</v>
      </c>
      <c r="AH57" s="59">
        <v>749.6</v>
      </c>
      <c r="AI57" s="59">
        <v>848.97</v>
      </c>
      <c r="AJ57" s="59">
        <v>374.8</v>
      </c>
      <c r="AK57" s="59">
        <v>955.93</v>
      </c>
      <c r="AL57" s="59">
        <v>380.95</v>
      </c>
      <c r="AM57" s="59">
        <v>996.68</v>
      </c>
      <c r="AN57" s="59">
        <v>934.4</v>
      </c>
      <c r="AO57" s="59">
        <v>592</v>
      </c>
      <c r="AP57" s="59">
        <v>654.67999999999995</v>
      </c>
      <c r="BC57" s="59">
        <v>955.05</v>
      </c>
      <c r="BE57" s="59">
        <v>869.2</v>
      </c>
      <c r="BF57" s="60">
        <v>3.4000000000000002E-2</v>
      </c>
      <c r="BG57" s="59">
        <v>5328</v>
      </c>
    </row>
    <row r="58" spans="1:59">
      <c r="A58" s="59">
        <v>508.24</v>
      </c>
      <c r="B58" s="59">
        <v>571.41000000000008</v>
      </c>
      <c r="C58" s="59">
        <v>571.07500000000005</v>
      </c>
      <c r="D58" s="59">
        <v>507.15</v>
      </c>
      <c r="E58" s="59">
        <v>634.53</v>
      </c>
      <c r="F58" s="59">
        <v>634.53</v>
      </c>
      <c r="G58" s="59">
        <v>864.53</v>
      </c>
      <c r="H58" s="59">
        <v>854.495</v>
      </c>
      <c r="I58" s="59">
        <v>955.46500000000003</v>
      </c>
      <c r="J58" s="59">
        <v>443.69500000000005</v>
      </c>
      <c r="K58" s="59">
        <v>953.66499999999996</v>
      </c>
      <c r="N58" s="59">
        <v>510</v>
      </c>
      <c r="O58" s="59">
        <v>508.39499999999998</v>
      </c>
      <c r="P58" s="59">
        <v>634.94499999999994</v>
      </c>
      <c r="Q58" s="59">
        <v>956.94499999999994</v>
      </c>
      <c r="R58" s="59">
        <v>953.67000000000007</v>
      </c>
      <c r="S58" s="59">
        <v>476.3</v>
      </c>
      <c r="T58" s="59">
        <v>958.90499999999997</v>
      </c>
      <c r="U58" s="59">
        <v>559.71</v>
      </c>
      <c r="V58" s="59">
        <v>511.5</v>
      </c>
      <c r="W58" s="59">
        <v>510</v>
      </c>
      <c r="X58" s="59">
        <v>955.745</v>
      </c>
      <c r="Y58" s="59">
        <v>636.25</v>
      </c>
      <c r="Z58" s="59">
        <v>190.74</v>
      </c>
      <c r="AA58" s="59">
        <v>510</v>
      </c>
      <c r="AB58" s="59">
        <v>636.25</v>
      </c>
      <c r="AC58" s="59">
        <v>749.5</v>
      </c>
      <c r="AD58" s="59">
        <v>977.12</v>
      </c>
      <c r="AE58" s="59">
        <v>656.59999999999991</v>
      </c>
      <c r="AF58" s="59">
        <v>787.59999999999991</v>
      </c>
      <c r="AG58" s="59">
        <v>843.75</v>
      </c>
      <c r="AH58" s="59">
        <v>750.40000000000009</v>
      </c>
      <c r="AI58" s="59">
        <v>849.78</v>
      </c>
      <c r="AJ58" s="59">
        <v>375.20000000000005</v>
      </c>
      <c r="AK58" s="59">
        <v>956.52</v>
      </c>
      <c r="AL58" s="59">
        <v>381.22500000000002</v>
      </c>
      <c r="AM58" s="59">
        <v>996.88</v>
      </c>
      <c r="AN58" s="59">
        <v>935.4</v>
      </c>
      <c r="AO58" s="59">
        <v>592.44000000000005</v>
      </c>
      <c r="AP58" s="59">
        <v>655.38</v>
      </c>
      <c r="BC58" s="59">
        <v>955.59999999999991</v>
      </c>
      <c r="BE58" s="59">
        <v>869.57500000000005</v>
      </c>
      <c r="BF58" s="60">
        <v>3.3000000000000002E-2</v>
      </c>
      <c r="BG58" s="59">
        <v>5171</v>
      </c>
    </row>
    <row r="59" spans="1:59">
      <c r="A59" s="59">
        <v>508.5</v>
      </c>
      <c r="B59" s="59">
        <v>571.72</v>
      </c>
      <c r="C59" s="59">
        <v>571.37</v>
      </c>
      <c r="D59" s="59">
        <v>507.42</v>
      </c>
      <c r="E59" s="59">
        <v>634.86</v>
      </c>
      <c r="F59" s="59">
        <v>634.86</v>
      </c>
      <c r="G59" s="59">
        <v>864.97</v>
      </c>
      <c r="H59" s="59">
        <v>854.97</v>
      </c>
      <c r="I59" s="59">
        <v>955.98</v>
      </c>
      <c r="J59" s="59">
        <v>443.91</v>
      </c>
      <c r="K59" s="59">
        <v>954.14</v>
      </c>
      <c r="N59" s="59">
        <v>510</v>
      </c>
      <c r="O59" s="59">
        <v>508.66</v>
      </c>
      <c r="P59" s="59">
        <v>635.29</v>
      </c>
      <c r="Q59" s="59">
        <v>957.43</v>
      </c>
      <c r="R59" s="59">
        <v>954.14</v>
      </c>
      <c r="S59" s="59">
        <v>476.49</v>
      </c>
      <c r="T59" s="59">
        <v>959.48</v>
      </c>
      <c r="U59" s="59">
        <v>559.98</v>
      </c>
      <c r="V59" s="59">
        <v>512</v>
      </c>
      <c r="W59" s="59">
        <v>510</v>
      </c>
      <c r="X59" s="59">
        <v>956.26</v>
      </c>
      <c r="Y59" s="59">
        <v>636.5</v>
      </c>
      <c r="Z59" s="59">
        <v>190.86</v>
      </c>
      <c r="AA59" s="59">
        <v>510</v>
      </c>
      <c r="AB59" s="59">
        <v>636.5</v>
      </c>
      <c r="AC59" s="59">
        <v>750</v>
      </c>
      <c r="AD59" s="59">
        <v>977.88</v>
      </c>
      <c r="AE59" s="59">
        <v>657.3</v>
      </c>
      <c r="AF59" s="59">
        <v>787.8</v>
      </c>
      <c r="AG59" s="59">
        <v>844.65</v>
      </c>
      <c r="AH59" s="59">
        <v>751.2</v>
      </c>
      <c r="AI59" s="59">
        <v>850.59</v>
      </c>
      <c r="AJ59" s="59">
        <v>375.6</v>
      </c>
      <c r="AK59" s="59">
        <v>957.11</v>
      </c>
      <c r="AL59" s="59">
        <v>381.5</v>
      </c>
      <c r="AM59" s="59">
        <v>997.08</v>
      </c>
      <c r="AN59" s="59">
        <v>936.4</v>
      </c>
      <c r="AO59" s="59">
        <v>592.88</v>
      </c>
      <c r="AP59" s="59">
        <v>656.08</v>
      </c>
      <c r="BC59" s="59">
        <v>956.15</v>
      </c>
      <c r="BE59" s="59">
        <v>869.95</v>
      </c>
      <c r="BF59" s="60">
        <v>3.2000000000000001E-2</v>
      </c>
      <c r="BG59" s="59">
        <v>5014</v>
      </c>
    </row>
    <row r="60" spans="1:59">
      <c r="A60" s="59">
        <v>508.76</v>
      </c>
      <c r="B60" s="59">
        <v>572.01</v>
      </c>
      <c r="C60" s="59">
        <v>571.65</v>
      </c>
      <c r="D60" s="59">
        <v>507.70000000000005</v>
      </c>
      <c r="E60" s="59">
        <v>635.17000000000007</v>
      </c>
      <c r="F60" s="59">
        <v>635.17000000000007</v>
      </c>
      <c r="G60" s="59">
        <v>865.45500000000004</v>
      </c>
      <c r="H60" s="59">
        <v>855.44</v>
      </c>
      <c r="I60" s="59">
        <v>956.46500000000003</v>
      </c>
      <c r="J60" s="59">
        <v>444.14</v>
      </c>
      <c r="K60" s="59">
        <v>954.63499999999999</v>
      </c>
      <c r="N60" s="59">
        <v>510.5</v>
      </c>
      <c r="O60" s="59">
        <v>508.95500000000004</v>
      </c>
      <c r="P60" s="59">
        <v>635.59999999999991</v>
      </c>
      <c r="Q60" s="59">
        <v>957.96</v>
      </c>
      <c r="R60" s="59">
        <v>954.63499999999999</v>
      </c>
      <c r="S60" s="59">
        <v>476.69499999999999</v>
      </c>
      <c r="T60" s="59">
        <v>960.005</v>
      </c>
      <c r="U60" s="59">
        <v>560.27500000000009</v>
      </c>
      <c r="V60" s="59">
        <v>512</v>
      </c>
      <c r="W60" s="59">
        <v>510.5</v>
      </c>
      <c r="X60" s="59">
        <v>956.84500000000003</v>
      </c>
      <c r="Y60" s="59">
        <v>637</v>
      </c>
      <c r="Z60" s="59">
        <v>190.95</v>
      </c>
      <c r="AA60" s="59">
        <v>510.5</v>
      </c>
      <c r="AB60" s="59">
        <v>637</v>
      </c>
      <c r="AC60" s="59">
        <v>751</v>
      </c>
      <c r="AD60" s="59">
        <v>978.56</v>
      </c>
      <c r="AE60" s="59">
        <v>658</v>
      </c>
      <c r="AF60" s="59">
        <v>788</v>
      </c>
      <c r="AG60" s="59">
        <v>845.55</v>
      </c>
      <c r="AH60" s="59">
        <v>752</v>
      </c>
      <c r="AI60" s="59">
        <v>851.40000000000009</v>
      </c>
      <c r="AJ60" s="59">
        <v>376</v>
      </c>
      <c r="AK60" s="59">
        <v>957.73500000000001</v>
      </c>
      <c r="AL60" s="59">
        <v>381.71500000000003</v>
      </c>
      <c r="AM60" s="59">
        <v>997.3</v>
      </c>
      <c r="AN60" s="59">
        <v>937.4</v>
      </c>
      <c r="AO60" s="59">
        <v>593.255</v>
      </c>
      <c r="AP60" s="59">
        <v>656.78</v>
      </c>
      <c r="BC60" s="59">
        <v>956.68499999999995</v>
      </c>
      <c r="BE60" s="59">
        <v>870.33500000000004</v>
      </c>
      <c r="BF60" s="60">
        <v>3.1E-2</v>
      </c>
      <c r="BG60" s="59">
        <v>4857.5</v>
      </c>
    </row>
    <row r="61" spans="1:59">
      <c r="A61" s="59">
        <v>509.02</v>
      </c>
      <c r="B61" s="59">
        <v>572.29999999999995</v>
      </c>
      <c r="C61" s="59">
        <v>571.92999999999995</v>
      </c>
      <c r="D61" s="59">
        <v>507.98</v>
      </c>
      <c r="E61" s="59">
        <v>635.48</v>
      </c>
      <c r="F61" s="59">
        <v>635.48</v>
      </c>
      <c r="G61" s="59">
        <v>865.94</v>
      </c>
      <c r="H61" s="59">
        <v>855.91</v>
      </c>
      <c r="I61" s="59">
        <v>956.95</v>
      </c>
      <c r="J61" s="59">
        <v>444.37</v>
      </c>
      <c r="K61" s="59">
        <v>955.13</v>
      </c>
      <c r="N61" s="59">
        <v>511</v>
      </c>
      <c r="O61" s="59">
        <v>509.25</v>
      </c>
      <c r="P61" s="59">
        <v>635.91</v>
      </c>
      <c r="Q61" s="59">
        <v>958.49</v>
      </c>
      <c r="R61" s="59">
        <v>955.13</v>
      </c>
      <c r="S61" s="59">
        <v>476.9</v>
      </c>
      <c r="T61" s="59">
        <v>960.53</v>
      </c>
      <c r="U61" s="59">
        <v>560.57000000000005</v>
      </c>
      <c r="V61" s="59">
        <v>512</v>
      </c>
      <c r="W61" s="59">
        <v>511</v>
      </c>
      <c r="X61" s="59">
        <v>957.43</v>
      </c>
      <c r="Y61" s="59">
        <v>637.5</v>
      </c>
      <c r="Z61" s="59">
        <v>191.04</v>
      </c>
      <c r="AA61" s="59">
        <v>511</v>
      </c>
      <c r="AB61" s="59">
        <v>637.5</v>
      </c>
      <c r="AC61" s="59">
        <v>752</v>
      </c>
      <c r="AD61" s="59">
        <v>979.24</v>
      </c>
      <c r="AE61" s="59">
        <v>658.7</v>
      </c>
      <c r="AF61" s="59">
        <v>788.2</v>
      </c>
      <c r="AG61" s="59">
        <v>846.45</v>
      </c>
      <c r="AH61" s="59">
        <v>752.8</v>
      </c>
      <c r="AI61" s="59">
        <v>852.21</v>
      </c>
      <c r="AJ61" s="59">
        <v>376.4</v>
      </c>
      <c r="AK61" s="59">
        <v>958.36</v>
      </c>
      <c r="AL61" s="59">
        <v>381.93</v>
      </c>
      <c r="AM61" s="59">
        <v>997.52</v>
      </c>
      <c r="AN61" s="59">
        <v>938.4</v>
      </c>
      <c r="AO61" s="59">
        <v>593.63</v>
      </c>
      <c r="AP61" s="59">
        <v>657.48</v>
      </c>
      <c r="BC61" s="59">
        <v>957.22</v>
      </c>
      <c r="BE61" s="59">
        <v>870.72</v>
      </c>
      <c r="BF61" s="60">
        <v>0.03</v>
      </c>
      <c r="BG61" s="59">
        <v>4701</v>
      </c>
    </row>
    <row r="62" spans="1:59">
      <c r="A62" s="59">
        <v>509.28</v>
      </c>
      <c r="B62" s="59">
        <v>572.6099999999999</v>
      </c>
      <c r="C62" s="59">
        <v>572.255</v>
      </c>
      <c r="D62" s="59">
        <v>508.255</v>
      </c>
      <c r="E62" s="59">
        <v>635.84500000000003</v>
      </c>
      <c r="F62" s="59">
        <v>635.84500000000003</v>
      </c>
      <c r="G62" s="59">
        <v>866.51</v>
      </c>
      <c r="H62" s="59">
        <v>856.42</v>
      </c>
      <c r="I62" s="59">
        <v>957.45500000000004</v>
      </c>
      <c r="J62" s="59">
        <v>444.61500000000001</v>
      </c>
      <c r="K62" s="59">
        <v>955.65</v>
      </c>
      <c r="N62" s="59">
        <v>511</v>
      </c>
      <c r="O62" s="59">
        <v>509.53</v>
      </c>
      <c r="P62" s="59">
        <v>636.255</v>
      </c>
      <c r="Q62" s="59">
        <v>959.02</v>
      </c>
      <c r="R62" s="59">
        <v>955.65499999999997</v>
      </c>
      <c r="S62" s="59">
        <v>477.12</v>
      </c>
      <c r="T62" s="59">
        <v>961.05</v>
      </c>
      <c r="U62" s="59">
        <v>560.8900000000001</v>
      </c>
      <c r="V62" s="59">
        <v>512.5</v>
      </c>
      <c r="W62" s="59">
        <v>511</v>
      </c>
      <c r="X62" s="59">
        <v>958.03</v>
      </c>
      <c r="Y62" s="59">
        <v>637.75</v>
      </c>
      <c r="Z62" s="59">
        <v>191.16</v>
      </c>
      <c r="AA62" s="59">
        <v>511</v>
      </c>
      <c r="AB62" s="59">
        <v>637.75</v>
      </c>
      <c r="AC62" s="59">
        <v>752.5</v>
      </c>
      <c r="AD62" s="59">
        <v>979.8</v>
      </c>
      <c r="AE62" s="59">
        <v>659.40000000000009</v>
      </c>
      <c r="AF62" s="59">
        <v>788.40000000000009</v>
      </c>
      <c r="AG62" s="59">
        <v>847.57500000000005</v>
      </c>
      <c r="AH62" s="59">
        <v>753.59999999999991</v>
      </c>
      <c r="AI62" s="59">
        <v>853.02</v>
      </c>
      <c r="AJ62" s="59">
        <v>376.79999999999995</v>
      </c>
      <c r="AK62" s="59">
        <v>958.98</v>
      </c>
      <c r="AL62" s="59">
        <v>382.14</v>
      </c>
      <c r="AM62" s="59">
        <v>997.74</v>
      </c>
      <c r="AN62" s="59">
        <v>939.5</v>
      </c>
      <c r="AO62" s="59">
        <v>594.005</v>
      </c>
      <c r="AP62" s="59">
        <v>658.18000000000006</v>
      </c>
      <c r="BC62" s="59">
        <v>957.81999999999994</v>
      </c>
      <c r="BE62" s="59">
        <v>871.09500000000003</v>
      </c>
      <c r="BF62" s="59">
        <v>2.8999999999999998E-2</v>
      </c>
      <c r="BG62" s="59">
        <v>4544.5</v>
      </c>
    </row>
    <row r="63" spans="1:59">
      <c r="A63" s="59">
        <v>509.54</v>
      </c>
      <c r="B63" s="59">
        <v>572.91999999999996</v>
      </c>
      <c r="C63" s="59">
        <v>572.58000000000004</v>
      </c>
      <c r="D63" s="59">
        <v>508.53</v>
      </c>
      <c r="E63" s="59">
        <v>636.21</v>
      </c>
      <c r="F63" s="59">
        <v>636.21</v>
      </c>
      <c r="G63" s="59">
        <v>867.08</v>
      </c>
      <c r="H63" s="59">
        <v>856.93</v>
      </c>
      <c r="I63" s="59">
        <v>957.96</v>
      </c>
      <c r="J63" s="59">
        <v>444.86</v>
      </c>
      <c r="K63" s="59">
        <v>956.17</v>
      </c>
      <c r="N63" s="59">
        <v>511</v>
      </c>
      <c r="O63" s="59">
        <v>509.81</v>
      </c>
      <c r="P63" s="59">
        <v>636.6</v>
      </c>
      <c r="Q63" s="59">
        <v>959.55</v>
      </c>
      <c r="R63" s="59">
        <v>956.18</v>
      </c>
      <c r="S63" s="59">
        <v>477.34</v>
      </c>
      <c r="T63" s="59">
        <v>961.57</v>
      </c>
      <c r="U63" s="59">
        <v>561.21</v>
      </c>
      <c r="V63" s="59">
        <v>513</v>
      </c>
      <c r="W63" s="59">
        <v>511</v>
      </c>
      <c r="X63" s="59">
        <v>958.63</v>
      </c>
      <c r="Y63" s="59">
        <v>638</v>
      </c>
      <c r="Z63" s="59">
        <v>191.28</v>
      </c>
      <c r="AA63" s="59">
        <v>511</v>
      </c>
      <c r="AB63" s="59">
        <v>638</v>
      </c>
      <c r="AC63" s="59">
        <v>753</v>
      </c>
      <c r="AD63" s="59">
        <v>980.36</v>
      </c>
      <c r="AE63" s="59">
        <v>660.1</v>
      </c>
      <c r="AF63" s="59">
        <v>788.6</v>
      </c>
      <c r="AG63" s="59">
        <v>848.7</v>
      </c>
      <c r="AH63" s="59">
        <v>754.4</v>
      </c>
      <c r="AI63" s="59">
        <v>853.83</v>
      </c>
      <c r="AJ63" s="59">
        <v>377.2</v>
      </c>
      <c r="AK63" s="59">
        <v>959.6</v>
      </c>
      <c r="AL63" s="59">
        <v>382.35</v>
      </c>
      <c r="AM63" s="59">
        <v>997.96</v>
      </c>
      <c r="AN63" s="59">
        <v>940.6</v>
      </c>
      <c r="AO63" s="59">
        <v>594.38</v>
      </c>
      <c r="AP63" s="59">
        <v>658.88</v>
      </c>
      <c r="BC63" s="59">
        <v>958.42</v>
      </c>
      <c r="BE63" s="59">
        <v>871.47</v>
      </c>
      <c r="BF63" s="59">
        <v>2.8000000000000001E-2</v>
      </c>
      <c r="BG63" s="59">
        <v>4388</v>
      </c>
    </row>
    <row r="64" spans="1:59">
      <c r="A64" s="59">
        <v>509.86</v>
      </c>
      <c r="B64" s="59">
        <v>573.30500000000006</v>
      </c>
      <c r="C64" s="59">
        <v>572.93000000000006</v>
      </c>
      <c r="D64" s="59">
        <v>508.82</v>
      </c>
      <c r="E64" s="59">
        <v>636.59</v>
      </c>
      <c r="F64" s="59">
        <v>636.59</v>
      </c>
      <c r="G64" s="59">
        <v>867.58500000000004</v>
      </c>
      <c r="H64" s="59">
        <v>857.44</v>
      </c>
      <c r="I64" s="59">
        <v>958.52</v>
      </c>
      <c r="J64" s="59">
        <v>445.12</v>
      </c>
      <c r="K64" s="59">
        <v>956.76499999999999</v>
      </c>
      <c r="N64" s="59">
        <v>511.5</v>
      </c>
      <c r="O64" s="59">
        <v>510.1</v>
      </c>
      <c r="P64" s="59">
        <v>637.03500000000008</v>
      </c>
      <c r="Q64" s="59">
        <v>960.09999999999991</v>
      </c>
      <c r="R64" s="59">
        <v>956.77</v>
      </c>
      <c r="S64" s="59">
        <v>477.565</v>
      </c>
      <c r="T64" s="59">
        <v>962.1400000000001</v>
      </c>
      <c r="U64" s="59">
        <v>561.53</v>
      </c>
      <c r="V64" s="59">
        <v>513</v>
      </c>
      <c r="W64" s="59">
        <v>511.5</v>
      </c>
      <c r="X64" s="59">
        <v>959.2</v>
      </c>
      <c r="Y64" s="59">
        <v>638.5</v>
      </c>
      <c r="Z64" s="59">
        <v>191.37</v>
      </c>
      <c r="AA64" s="59">
        <v>511.5</v>
      </c>
      <c r="AB64" s="59">
        <v>638.5</v>
      </c>
      <c r="AC64" s="59">
        <v>754</v>
      </c>
      <c r="AD64" s="59">
        <v>981.1</v>
      </c>
      <c r="AE64" s="59">
        <v>660.8</v>
      </c>
      <c r="AF64" s="59">
        <v>788.8</v>
      </c>
      <c r="AG64" s="59">
        <v>849.6</v>
      </c>
      <c r="AH64" s="59">
        <v>755.2</v>
      </c>
      <c r="AI64" s="59">
        <v>854.6400000000001</v>
      </c>
      <c r="AJ64" s="59">
        <v>377.6</v>
      </c>
      <c r="AK64" s="59">
        <v>960.20499999999993</v>
      </c>
      <c r="AL64" s="59">
        <v>382.58500000000004</v>
      </c>
      <c r="AM64" s="59">
        <v>998.18000000000006</v>
      </c>
      <c r="AN64" s="59">
        <v>941.7</v>
      </c>
      <c r="AO64" s="59">
        <v>594.755</v>
      </c>
      <c r="AP64" s="59">
        <v>659.66499999999996</v>
      </c>
      <c r="BC64" s="59">
        <v>959.01</v>
      </c>
      <c r="BE64" s="59">
        <v>871.92000000000007</v>
      </c>
      <c r="BF64" s="59">
        <v>2.7E-2</v>
      </c>
      <c r="BG64" s="59">
        <v>4231</v>
      </c>
    </row>
    <row r="65" spans="1:59">
      <c r="A65" s="59">
        <v>510.18</v>
      </c>
      <c r="B65" s="59">
        <v>573.69000000000005</v>
      </c>
      <c r="C65" s="59">
        <v>573.28</v>
      </c>
      <c r="D65" s="59">
        <v>509.11</v>
      </c>
      <c r="E65" s="59">
        <v>636.97</v>
      </c>
      <c r="F65" s="59">
        <v>636.97</v>
      </c>
      <c r="G65" s="59">
        <v>868.09</v>
      </c>
      <c r="H65" s="59">
        <v>857.95</v>
      </c>
      <c r="I65" s="59">
        <v>959.08</v>
      </c>
      <c r="J65" s="59">
        <v>445.38</v>
      </c>
      <c r="K65" s="59">
        <v>957.36</v>
      </c>
      <c r="N65" s="59">
        <v>512</v>
      </c>
      <c r="O65" s="59">
        <v>510.39</v>
      </c>
      <c r="P65" s="59">
        <v>637.47</v>
      </c>
      <c r="Q65" s="59">
        <v>960.65</v>
      </c>
      <c r="R65" s="59">
        <v>957.36</v>
      </c>
      <c r="S65" s="59">
        <v>477.79</v>
      </c>
      <c r="T65" s="59">
        <v>962.71</v>
      </c>
      <c r="U65" s="59">
        <v>561.85</v>
      </c>
      <c r="V65" s="59">
        <v>513</v>
      </c>
      <c r="W65" s="59">
        <v>512</v>
      </c>
      <c r="X65" s="59">
        <v>959.77</v>
      </c>
      <c r="Y65" s="59">
        <v>639</v>
      </c>
      <c r="Z65" s="59">
        <v>191.46</v>
      </c>
      <c r="AA65" s="59">
        <v>512</v>
      </c>
      <c r="AB65" s="59">
        <v>639</v>
      </c>
      <c r="AC65" s="59">
        <v>755</v>
      </c>
      <c r="AD65" s="59">
        <v>981.84</v>
      </c>
      <c r="AE65" s="59">
        <v>661.5</v>
      </c>
      <c r="AF65" s="59">
        <v>789</v>
      </c>
      <c r="AG65" s="59">
        <v>850.5</v>
      </c>
      <c r="AH65" s="59">
        <v>756</v>
      </c>
      <c r="AI65" s="59">
        <v>855.45</v>
      </c>
      <c r="AJ65" s="59">
        <v>378</v>
      </c>
      <c r="AK65" s="59">
        <v>960.81</v>
      </c>
      <c r="AL65" s="59">
        <v>382.82</v>
      </c>
      <c r="AM65" s="59">
        <v>998.4</v>
      </c>
      <c r="AN65" s="59">
        <v>942.8</v>
      </c>
      <c r="AO65" s="59">
        <v>595.13</v>
      </c>
      <c r="AP65" s="59">
        <v>660.45</v>
      </c>
      <c r="BC65" s="59">
        <v>959.6</v>
      </c>
      <c r="BE65" s="59">
        <v>872.37</v>
      </c>
      <c r="BF65" s="59">
        <v>2.5999999999999999E-2</v>
      </c>
      <c r="BG65" s="59">
        <v>4074</v>
      </c>
    </row>
    <row r="66" spans="1:59">
      <c r="A66" s="59">
        <v>510.47500000000002</v>
      </c>
      <c r="B66" s="59">
        <v>574.04999999999995</v>
      </c>
      <c r="C66" s="59">
        <v>573.65499999999997</v>
      </c>
      <c r="D66" s="59">
        <v>509.42</v>
      </c>
      <c r="E66" s="59">
        <v>637.39</v>
      </c>
      <c r="F66" s="59">
        <v>637.39</v>
      </c>
      <c r="G66" s="59">
        <v>868.60500000000002</v>
      </c>
      <c r="H66" s="59">
        <v>858.53</v>
      </c>
      <c r="I66" s="59">
        <v>959.68000000000006</v>
      </c>
      <c r="J66" s="59">
        <v>445.63</v>
      </c>
      <c r="K66" s="59">
        <v>957.96500000000003</v>
      </c>
      <c r="N66" s="59">
        <v>512.5</v>
      </c>
      <c r="O66" s="59">
        <v>510.685</v>
      </c>
      <c r="P66" s="59">
        <v>637.85500000000002</v>
      </c>
      <c r="Q66" s="59">
        <v>961.25</v>
      </c>
      <c r="R66" s="59">
        <v>957.96500000000003</v>
      </c>
      <c r="S66" s="59">
        <v>478.02</v>
      </c>
      <c r="T66" s="59">
        <v>963.34</v>
      </c>
      <c r="U66" s="59">
        <v>562.21</v>
      </c>
      <c r="V66" s="59">
        <v>513.5</v>
      </c>
      <c r="W66" s="59">
        <v>512.5</v>
      </c>
      <c r="X66" s="59">
        <v>960.375</v>
      </c>
      <c r="Y66" s="59">
        <v>639.25</v>
      </c>
      <c r="Z66" s="59">
        <v>191.57999999999998</v>
      </c>
      <c r="AA66" s="59">
        <v>512.5</v>
      </c>
      <c r="AB66" s="59">
        <v>639.25</v>
      </c>
      <c r="AC66" s="59">
        <v>756</v>
      </c>
      <c r="AD66" s="59">
        <v>982.6</v>
      </c>
      <c r="AE66" s="59">
        <v>662.2</v>
      </c>
      <c r="AF66" s="59">
        <v>789.2</v>
      </c>
      <c r="AG66" s="59">
        <v>851.4</v>
      </c>
      <c r="AH66" s="59">
        <v>756.8</v>
      </c>
      <c r="AI66" s="59">
        <v>856.26</v>
      </c>
      <c r="AJ66" s="59">
        <v>378.4</v>
      </c>
      <c r="AK66" s="59">
        <v>961.51</v>
      </c>
      <c r="AL66" s="59">
        <v>383.07</v>
      </c>
      <c r="AM66" s="59">
        <v>998.63</v>
      </c>
      <c r="AN66" s="59">
        <v>943.9</v>
      </c>
      <c r="AO66" s="59">
        <v>595.505</v>
      </c>
      <c r="AP66" s="59">
        <v>661.24</v>
      </c>
      <c r="BC66" s="59">
        <v>960.23500000000001</v>
      </c>
      <c r="BE66" s="59">
        <v>872.81500000000005</v>
      </c>
      <c r="BF66" s="59">
        <v>2.5000000000000001E-2</v>
      </c>
      <c r="BG66" s="59">
        <v>3917.5</v>
      </c>
    </row>
    <row r="67" spans="1:59">
      <c r="A67" s="59">
        <v>510.77</v>
      </c>
      <c r="B67" s="59">
        <v>574.41</v>
      </c>
      <c r="C67" s="59">
        <v>574.03</v>
      </c>
      <c r="D67" s="59">
        <v>509.73</v>
      </c>
      <c r="E67" s="59">
        <v>637.80999999999995</v>
      </c>
      <c r="F67" s="59">
        <v>637.80999999999995</v>
      </c>
      <c r="G67" s="59">
        <v>869.12</v>
      </c>
      <c r="H67" s="59">
        <v>859.11</v>
      </c>
      <c r="I67" s="59">
        <v>960.28</v>
      </c>
      <c r="J67" s="59">
        <v>445.88</v>
      </c>
      <c r="K67" s="59">
        <v>958.57</v>
      </c>
      <c r="N67" s="59">
        <v>513</v>
      </c>
      <c r="O67" s="59">
        <v>510.98</v>
      </c>
      <c r="P67" s="59">
        <v>638.24</v>
      </c>
      <c r="Q67" s="59">
        <v>961.85</v>
      </c>
      <c r="R67" s="59">
        <v>958.57</v>
      </c>
      <c r="S67" s="59">
        <v>478.25</v>
      </c>
      <c r="T67" s="59">
        <v>963.97</v>
      </c>
      <c r="U67" s="59">
        <v>562.57000000000005</v>
      </c>
      <c r="V67" s="59">
        <v>514</v>
      </c>
      <c r="W67" s="59">
        <v>513</v>
      </c>
      <c r="X67" s="59">
        <v>960.98</v>
      </c>
      <c r="Y67" s="59">
        <v>639.5</v>
      </c>
      <c r="Z67" s="59">
        <v>191.7</v>
      </c>
      <c r="AA67" s="59">
        <v>513</v>
      </c>
      <c r="AB67" s="59">
        <v>639.5</v>
      </c>
      <c r="AC67" s="59">
        <v>757</v>
      </c>
      <c r="AD67" s="59">
        <v>983.36</v>
      </c>
      <c r="AE67" s="59">
        <v>662.9</v>
      </c>
      <c r="AF67" s="59">
        <v>789.4</v>
      </c>
      <c r="AG67" s="59">
        <v>852.3</v>
      </c>
      <c r="AH67" s="59">
        <v>757.6</v>
      </c>
      <c r="AI67" s="59">
        <v>857.07</v>
      </c>
      <c r="AJ67" s="59">
        <v>378.8</v>
      </c>
      <c r="AK67" s="59">
        <v>962.21</v>
      </c>
      <c r="AL67" s="59">
        <v>383.32</v>
      </c>
      <c r="AM67" s="59">
        <v>998.86</v>
      </c>
      <c r="AN67" s="59">
        <v>945</v>
      </c>
      <c r="AO67" s="59">
        <v>595.88</v>
      </c>
      <c r="AP67" s="59">
        <v>662.03</v>
      </c>
      <c r="BC67" s="59">
        <v>960.87</v>
      </c>
      <c r="BE67" s="59">
        <v>873.26</v>
      </c>
      <c r="BF67" s="59">
        <v>2.4E-2</v>
      </c>
      <c r="BG67" s="59">
        <v>3761</v>
      </c>
    </row>
    <row r="68" spans="1:59">
      <c r="A68" s="59">
        <v>511.09500000000003</v>
      </c>
      <c r="B68" s="59">
        <v>574.79999999999995</v>
      </c>
      <c r="C68" s="59">
        <v>574.41499999999996</v>
      </c>
      <c r="D68" s="59">
        <v>510.04</v>
      </c>
      <c r="E68" s="59">
        <v>638.2349999999999</v>
      </c>
      <c r="F68" s="59">
        <v>638.2349999999999</v>
      </c>
      <c r="G68" s="59">
        <v>869.69</v>
      </c>
      <c r="H68" s="59">
        <v>859.745</v>
      </c>
      <c r="I68" s="59">
        <v>960.90499999999997</v>
      </c>
      <c r="J68" s="59">
        <v>446.16499999999996</v>
      </c>
      <c r="K68" s="59">
        <v>959.20500000000004</v>
      </c>
      <c r="N68" s="59">
        <v>513</v>
      </c>
      <c r="O68" s="59">
        <v>511.33500000000004</v>
      </c>
      <c r="P68" s="59">
        <v>638.68000000000006</v>
      </c>
      <c r="Q68" s="59">
        <v>962.47</v>
      </c>
      <c r="R68" s="59">
        <v>959.21</v>
      </c>
      <c r="S68" s="59">
        <v>478.51499999999999</v>
      </c>
      <c r="T68" s="59">
        <v>964.55</v>
      </c>
      <c r="U68" s="59">
        <v>562.91000000000008</v>
      </c>
      <c r="V68" s="59">
        <v>514.5</v>
      </c>
      <c r="W68" s="59">
        <v>513</v>
      </c>
      <c r="X68" s="59">
        <v>961.60500000000002</v>
      </c>
      <c r="Y68" s="59">
        <v>640</v>
      </c>
      <c r="Z68" s="59">
        <v>191.85</v>
      </c>
      <c r="AA68" s="59">
        <v>513</v>
      </c>
      <c r="AB68" s="59">
        <v>640</v>
      </c>
      <c r="AC68" s="59">
        <v>758</v>
      </c>
      <c r="AD68" s="59">
        <v>984.12</v>
      </c>
      <c r="AE68" s="59">
        <v>663.95</v>
      </c>
      <c r="AF68" s="59">
        <v>789.7</v>
      </c>
      <c r="AG68" s="59">
        <v>853.42499999999995</v>
      </c>
      <c r="AH68" s="59">
        <v>758.8</v>
      </c>
      <c r="AI68" s="59">
        <v>858.28500000000008</v>
      </c>
      <c r="AJ68" s="59">
        <v>379.4</v>
      </c>
      <c r="AK68" s="59">
        <v>962.8900000000001</v>
      </c>
      <c r="AL68" s="59">
        <v>383.65999999999997</v>
      </c>
      <c r="AM68" s="59">
        <v>999.1</v>
      </c>
      <c r="AN68" s="59">
        <v>946.2</v>
      </c>
      <c r="AO68" s="59">
        <v>596.38</v>
      </c>
      <c r="AP68" s="59">
        <v>662.81500000000005</v>
      </c>
      <c r="BC68" s="59">
        <v>961.56</v>
      </c>
      <c r="BE68" s="59">
        <v>873.69499999999994</v>
      </c>
      <c r="BF68" s="59">
        <v>2.3E-2</v>
      </c>
      <c r="BG68" s="59">
        <v>3604</v>
      </c>
    </row>
    <row r="69" spans="1:59">
      <c r="A69" s="59">
        <v>511.42</v>
      </c>
      <c r="B69" s="59">
        <v>575.19000000000005</v>
      </c>
      <c r="C69" s="59">
        <v>574.79999999999995</v>
      </c>
      <c r="D69" s="59">
        <v>510.35</v>
      </c>
      <c r="E69" s="59">
        <v>638.66</v>
      </c>
      <c r="F69" s="59">
        <v>638.66</v>
      </c>
      <c r="G69" s="59">
        <v>870.26</v>
      </c>
      <c r="H69" s="59">
        <v>860.38</v>
      </c>
      <c r="I69" s="59">
        <v>961.53</v>
      </c>
      <c r="J69" s="59">
        <v>446.45</v>
      </c>
      <c r="K69" s="59">
        <v>959.84</v>
      </c>
      <c r="N69" s="59">
        <v>513</v>
      </c>
      <c r="O69" s="59">
        <v>511.69</v>
      </c>
      <c r="P69" s="59">
        <v>639.12</v>
      </c>
      <c r="Q69" s="59">
        <v>963.09</v>
      </c>
      <c r="R69" s="59">
        <v>959.85</v>
      </c>
      <c r="S69" s="59">
        <v>478.78</v>
      </c>
      <c r="T69" s="59">
        <v>965.13</v>
      </c>
      <c r="U69" s="59">
        <v>563.25</v>
      </c>
      <c r="V69" s="59">
        <v>515</v>
      </c>
      <c r="W69" s="59">
        <v>513</v>
      </c>
      <c r="X69" s="59">
        <v>962.23</v>
      </c>
      <c r="Y69" s="59">
        <v>640.5</v>
      </c>
      <c r="Z69" s="59">
        <v>192</v>
      </c>
      <c r="AA69" s="59">
        <v>513</v>
      </c>
      <c r="AB69" s="59">
        <v>640.5</v>
      </c>
      <c r="AC69" s="59">
        <v>759</v>
      </c>
      <c r="AD69" s="59">
        <v>984.88</v>
      </c>
      <c r="AE69" s="59">
        <v>665</v>
      </c>
      <c r="AF69" s="59">
        <v>790</v>
      </c>
      <c r="AG69" s="59">
        <v>854.55</v>
      </c>
      <c r="AH69" s="59">
        <v>760</v>
      </c>
      <c r="AI69" s="59">
        <v>859.5</v>
      </c>
      <c r="AJ69" s="59">
        <v>380</v>
      </c>
      <c r="AK69" s="59">
        <v>963.57</v>
      </c>
      <c r="AL69" s="59">
        <v>384</v>
      </c>
      <c r="AM69" s="59">
        <v>999.34</v>
      </c>
      <c r="AN69" s="59">
        <v>947.4</v>
      </c>
      <c r="AO69" s="59">
        <v>596.88</v>
      </c>
      <c r="AP69" s="59">
        <v>663.6</v>
      </c>
      <c r="BC69" s="59">
        <v>962.25</v>
      </c>
      <c r="BE69" s="59">
        <v>874.13</v>
      </c>
      <c r="BF69" s="59">
        <v>2.1999999999999999E-2</v>
      </c>
      <c r="BG69" s="59">
        <v>3447</v>
      </c>
    </row>
    <row r="70" spans="1:59">
      <c r="A70" s="59">
        <v>511.76</v>
      </c>
      <c r="B70" s="59">
        <v>575.56500000000005</v>
      </c>
      <c r="C70" s="59">
        <v>575.16499999999996</v>
      </c>
      <c r="D70" s="59">
        <v>510.69500000000005</v>
      </c>
      <c r="E70" s="59">
        <v>639.06999999999994</v>
      </c>
      <c r="F70" s="59">
        <v>639.06999999999994</v>
      </c>
      <c r="G70" s="59">
        <v>870.85</v>
      </c>
      <c r="H70" s="59">
        <v>860.94</v>
      </c>
      <c r="I70" s="59">
        <v>962.22499999999991</v>
      </c>
      <c r="J70" s="59">
        <v>446.76499999999999</v>
      </c>
      <c r="K70" s="59">
        <v>960.47</v>
      </c>
      <c r="N70" s="59">
        <v>513.5</v>
      </c>
      <c r="O70" s="59">
        <v>512.04</v>
      </c>
      <c r="P70" s="59">
        <v>639.54500000000007</v>
      </c>
      <c r="Q70" s="59">
        <v>963.72500000000002</v>
      </c>
      <c r="R70" s="59">
        <v>960.47500000000002</v>
      </c>
      <c r="S70" s="59">
        <v>479.03999999999996</v>
      </c>
      <c r="T70" s="59">
        <v>965.82500000000005</v>
      </c>
      <c r="U70" s="59">
        <v>563.66499999999996</v>
      </c>
      <c r="V70" s="59">
        <v>515.5</v>
      </c>
      <c r="W70" s="59">
        <v>513.5</v>
      </c>
      <c r="X70" s="59">
        <v>962.89</v>
      </c>
      <c r="Y70" s="59">
        <v>641</v>
      </c>
      <c r="Z70" s="59">
        <v>192.12</v>
      </c>
      <c r="AA70" s="59">
        <v>513.5</v>
      </c>
      <c r="AB70" s="59">
        <v>641</v>
      </c>
      <c r="AC70" s="59">
        <v>760</v>
      </c>
      <c r="AD70" s="59">
        <v>985.62</v>
      </c>
      <c r="AE70" s="59">
        <v>665.7</v>
      </c>
      <c r="AF70" s="59">
        <v>790.2</v>
      </c>
      <c r="AG70" s="59">
        <v>855.67499999999995</v>
      </c>
      <c r="AH70" s="59">
        <v>760.8</v>
      </c>
      <c r="AI70" s="59">
        <v>860.31</v>
      </c>
      <c r="AJ70" s="59">
        <v>380.4</v>
      </c>
      <c r="AK70" s="59">
        <v>964.38499999999999</v>
      </c>
      <c r="AL70" s="59">
        <v>384.32499999999999</v>
      </c>
      <c r="AM70" s="59">
        <v>999.56999999999994</v>
      </c>
      <c r="AN70" s="59">
        <v>948.59999999999991</v>
      </c>
      <c r="AO70" s="59">
        <v>597.38</v>
      </c>
      <c r="AP70" s="59">
        <v>664.39</v>
      </c>
      <c r="BC70" s="59">
        <v>962.89499999999998</v>
      </c>
      <c r="BE70" s="59">
        <v>874.61</v>
      </c>
      <c r="BF70" s="59">
        <v>2.0999999999999998E-2</v>
      </c>
      <c r="BG70" s="59">
        <v>3290.5</v>
      </c>
    </row>
    <row r="71" spans="1:59">
      <c r="A71" s="59">
        <v>512.1</v>
      </c>
      <c r="B71" s="59">
        <v>575.94000000000005</v>
      </c>
      <c r="C71" s="59">
        <v>575.53</v>
      </c>
      <c r="D71" s="59">
        <v>511.04</v>
      </c>
      <c r="E71" s="59">
        <v>639.48</v>
      </c>
      <c r="F71" s="59">
        <v>639.48</v>
      </c>
      <c r="G71" s="59">
        <v>871.44</v>
      </c>
      <c r="H71" s="59">
        <v>861.5</v>
      </c>
      <c r="I71" s="59">
        <v>962.92</v>
      </c>
      <c r="J71" s="59">
        <v>447.08</v>
      </c>
      <c r="K71" s="59">
        <v>961.1</v>
      </c>
      <c r="N71" s="59">
        <v>514</v>
      </c>
      <c r="O71" s="59">
        <v>512.39</v>
      </c>
      <c r="P71" s="59">
        <v>639.97</v>
      </c>
      <c r="Q71" s="59">
        <v>964.36</v>
      </c>
      <c r="R71" s="59">
        <v>961.1</v>
      </c>
      <c r="S71" s="59">
        <v>479.3</v>
      </c>
      <c r="T71" s="59">
        <v>966.52</v>
      </c>
      <c r="U71" s="59">
        <v>564.08000000000004</v>
      </c>
      <c r="V71" s="59">
        <v>516</v>
      </c>
      <c r="W71" s="59">
        <v>514</v>
      </c>
      <c r="X71" s="59">
        <v>963.55</v>
      </c>
      <c r="Y71" s="59">
        <v>641.5</v>
      </c>
      <c r="Z71" s="59">
        <v>192.24</v>
      </c>
      <c r="AA71" s="59">
        <v>514</v>
      </c>
      <c r="AB71" s="59">
        <v>641.5</v>
      </c>
      <c r="AC71" s="59">
        <v>761</v>
      </c>
      <c r="AD71" s="59">
        <v>986.36</v>
      </c>
      <c r="AE71" s="59">
        <v>666.4</v>
      </c>
      <c r="AF71" s="59">
        <v>790.4</v>
      </c>
      <c r="AG71" s="59">
        <v>856.8</v>
      </c>
      <c r="AH71" s="59">
        <v>761.6</v>
      </c>
      <c r="AI71" s="59">
        <v>861.12</v>
      </c>
      <c r="AJ71" s="59">
        <v>380.8</v>
      </c>
      <c r="AK71" s="59">
        <v>965.2</v>
      </c>
      <c r="AL71" s="59">
        <v>384.65</v>
      </c>
      <c r="AM71" s="59">
        <v>999.8</v>
      </c>
      <c r="AN71" s="59">
        <v>949.8</v>
      </c>
      <c r="AO71" s="59">
        <v>597.88</v>
      </c>
      <c r="AP71" s="59">
        <v>665.18</v>
      </c>
      <c r="BC71" s="59">
        <v>963.54</v>
      </c>
      <c r="BE71" s="59">
        <v>875.09</v>
      </c>
      <c r="BF71" s="59">
        <v>0.02</v>
      </c>
      <c r="BG71" s="59">
        <v>3134</v>
      </c>
    </row>
    <row r="72" spans="1:59">
      <c r="A72" s="59">
        <v>512.47</v>
      </c>
      <c r="B72" s="59">
        <v>576.39499999999998</v>
      </c>
      <c r="C72" s="59">
        <v>575.97499999999991</v>
      </c>
      <c r="D72" s="59">
        <v>511.40999999999997</v>
      </c>
      <c r="E72" s="59">
        <v>639.97500000000002</v>
      </c>
      <c r="F72" s="59">
        <v>639.97500000000002</v>
      </c>
      <c r="G72" s="59">
        <v>872.13499999999999</v>
      </c>
      <c r="H72" s="59">
        <v>862.19499999999994</v>
      </c>
      <c r="I72" s="59">
        <v>963.59999999999991</v>
      </c>
      <c r="J72" s="59">
        <v>447.39</v>
      </c>
      <c r="K72" s="59">
        <v>961.82500000000005</v>
      </c>
      <c r="N72" s="59">
        <v>514.5</v>
      </c>
      <c r="O72" s="59">
        <v>512.78</v>
      </c>
      <c r="P72" s="59">
        <v>640.47500000000002</v>
      </c>
      <c r="Q72" s="59">
        <v>965.07999999999993</v>
      </c>
      <c r="R72" s="59">
        <v>961.82999999999993</v>
      </c>
      <c r="S72" s="59">
        <v>479.58500000000004</v>
      </c>
      <c r="T72" s="59">
        <v>967.29</v>
      </c>
      <c r="U72" s="59">
        <v>564.48500000000001</v>
      </c>
      <c r="V72" s="59">
        <v>516</v>
      </c>
      <c r="W72" s="59">
        <v>514.5</v>
      </c>
      <c r="X72" s="59">
        <v>964.3</v>
      </c>
      <c r="Y72" s="59">
        <v>641.75</v>
      </c>
      <c r="Z72" s="59">
        <v>192.39</v>
      </c>
      <c r="AA72" s="59">
        <v>514.5</v>
      </c>
      <c r="AB72" s="59">
        <v>641.75</v>
      </c>
      <c r="AC72" s="59">
        <v>761.5</v>
      </c>
      <c r="AD72" s="59">
        <v>987.3</v>
      </c>
      <c r="AE72" s="59">
        <v>667.09999999999991</v>
      </c>
      <c r="AF72" s="59">
        <v>790.59999999999991</v>
      </c>
      <c r="AG72" s="59">
        <v>857.92499999999995</v>
      </c>
      <c r="AH72" s="59">
        <v>762.40000000000009</v>
      </c>
      <c r="AI72" s="59">
        <v>861.93000000000006</v>
      </c>
      <c r="AJ72" s="59">
        <v>381.20000000000005</v>
      </c>
      <c r="AK72" s="59">
        <v>965.97</v>
      </c>
      <c r="AL72" s="59">
        <v>384.98</v>
      </c>
      <c r="AM72" s="59">
        <v>1000.0799999999999</v>
      </c>
      <c r="AN72" s="59">
        <v>951</v>
      </c>
      <c r="AO72" s="59">
        <v>598.38</v>
      </c>
      <c r="AP72" s="59">
        <v>666.14</v>
      </c>
      <c r="BC72" s="59">
        <v>964.28</v>
      </c>
      <c r="BE72" s="59">
        <v>875.58</v>
      </c>
      <c r="BF72" s="59">
        <v>1.9E-2</v>
      </c>
      <c r="BG72" s="59">
        <v>2977.5</v>
      </c>
    </row>
    <row r="73" spans="1:59">
      <c r="A73" s="59">
        <v>512.84</v>
      </c>
      <c r="B73" s="59">
        <v>576.85</v>
      </c>
      <c r="C73" s="59">
        <v>576.41999999999996</v>
      </c>
      <c r="D73" s="59">
        <v>511.78</v>
      </c>
      <c r="E73" s="59">
        <v>640.47</v>
      </c>
      <c r="F73" s="59">
        <v>640.47</v>
      </c>
      <c r="G73" s="59">
        <v>872.83</v>
      </c>
      <c r="H73" s="59">
        <v>862.89</v>
      </c>
      <c r="I73" s="59">
        <v>964.28</v>
      </c>
      <c r="J73" s="59">
        <v>447.7</v>
      </c>
      <c r="K73" s="59">
        <v>962.55</v>
      </c>
      <c r="N73" s="59">
        <v>515</v>
      </c>
      <c r="O73" s="59">
        <v>513.16999999999996</v>
      </c>
      <c r="P73" s="59">
        <v>640.98</v>
      </c>
      <c r="Q73" s="59">
        <v>965.8</v>
      </c>
      <c r="R73" s="59">
        <v>962.56</v>
      </c>
      <c r="S73" s="59">
        <v>479.87</v>
      </c>
      <c r="T73" s="59">
        <v>968.06</v>
      </c>
      <c r="U73" s="59">
        <v>564.89</v>
      </c>
      <c r="V73" s="59">
        <v>516</v>
      </c>
      <c r="W73" s="59">
        <v>515</v>
      </c>
      <c r="X73" s="59">
        <v>965.05</v>
      </c>
      <c r="Y73" s="59">
        <v>642</v>
      </c>
      <c r="Z73" s="59">
        <v>192.54</v>
      </c>
      <c r="AA73" s="59">
        <v>515</v>
      </c>
      <c r="AB73" s="59">
        <v>642</v>
      </c>
      <c r="AC73" s="59">
        <v>762</v>
      </c>
      <c r="AD73" s="59">
        <v>988.24</v>
      </c>
      <c r="AE73" s="59">
        <v>667.8</v>
      </c>
      <c r="AF73" s="59">
        <v>790.8</v>
      </c>
      <c r="AG73" s="59">
        <v>859.05</v>
      </c>
      <c r="AH73" s="59">
        <v>763.2</v>
      </c>
      <c r="AI73" s="59">
        <v>862.74</v>
      </c>
      <c r="AJ73" s="59">
        <v>381.6</v>
      </c>
      <c r="AK73" s="59">
        <v>966.74</v>
      </c>
      <c r="AL73" s="59">
        <v>385.31</v>
      </c>
      <c r="AM73" s="59">
        <v>1000.36</v>
      </c>
      <c r="AN73" s="59">
        <v>952.2</v>
      </c>
      <c r="AO73" s="59">
        <v>598.88</v>
      </c>
      <c r="AP73" s="59">
        <v>667.1</v>
      </c>
      <c r="BC73" s="59">
        <v>965.02</v>
      </c>
      <c r="BE73" s="59">
        <v>876.07</v>
      </c>
      <c r="BF73" s="59">
        <v>1.7999999999999999E-2</v>
      </c>
      <c r="BG73" s="59">
        <v>2821</v>
      </c>
    </row>
    <row r="74" spans="1:59">
      <c r="A74" s="59">
        <v>513.23</v>
      </c>
      <c r="B74" s="59">
        <v>577.33500000000004</v>
      </c>
      <c r="C74" s="59">
        <v>576.89499999999998</v>
      </c>
      <c r="D74" s="59">
        <v>512.15499999999997</v>
      </c>
      <c r="E74" s="59">
        <v>640.995</v>
      </c>
      <c r="F74" s="59">
        <v>640.995</v>
      </c>
      <c r="G74" s="59">
        <v>873.47500000000002</v>
      </c>
      <c r="H74" s="59">
        <v>863.59500000000003</v>
      </c>
      <c r="I74" s="59">
        <v>965</v>
      </c>
      <c r="J74" s="59">
        <v>448.06</v>
      </c>
      <c r="K74" s="59">
        <v>963.29</v>
      </c>
      <c r="N74" s="59">
        <v>515.5</v>
      </c>
      <c r="O74" s="59">
        <v>513.54499999999996</v>
      </c>
      <c r="P74" s="59">
        <v>641.495</v>
      </c>
      <c r="Q74" s="59">
        <v>966.51499999999999</v>
      </c>
      <c r="R74" s="59">
        <v>963.3</v>
      </c>
      <c r="S74" s="59">
        <v>480.15999999999997</v>
      </c>
      <c r="T74" s="59">
        <v>968.79499999999996</v>
      </c>
      <c r="U74" s="59">
        <v>565.32500000000005</v>
      </c>
      <c r="V74" s="59">
        <v>516.5</v>
      </c>
      <c r="W74" s="59">
        <v>515.5</v>
      </c>
      <c r="X74" s="59">
        <v>965.88499999999999</v>
      </c>
      <c r="Y74" s="59">
        <v>642.75</v>
      </c>
      <c r="Z74" s="59">
        <v>192.69</v>
      </c>
      <c r="AA74" s="59">
        <v>515.5</v>
      </c>
      <c r="AB74" s="59">
        <v>642.75</v>
      </c>
      <c r="AC74" s="59">
        <v>763.5</v>
      </c>
      <c r="AD74" s="59">
        <v>988.8</v>
      </c>
      <c r="AE74" s="59">
        <v>668.84999999999991</v>
      </c>
      <c r="AF74" s="59">
        <v>791.09999999999991</v>
      </c>
      <c r="AG74" s="59">
        <v>860.4</v>
      </c>
      <c r="AH74" s="59">
        <v>764.40000000000009</v>
      </c>
      <c r="AI74" s="59">
        <v>863.95499999999993</v>
      </c>
      <c r="AJ74" s="59">
        <v>382.20000000000005</v>
      </c>
      <c r="AK74" s="59">
        <v>967.7</v>
      </c>
      <c r="AL74" s="59">
        <v>385.64</v>
      </c>
      <c r="AM74" s="59">
        <v>1000.6600000000001</v>
      </c>
      <c r="AN74" s="59">
        <v>953.6</v>
      </c>
      <c r="AO74" s="59">
        <v>599.505</v>
      </c>
      <c r="AP74" s="59">
        <v>668.06500000000005</v>
      </c>
      <c r="BC74" s="59">
        <v>965.8</v>
      </c>
      <c r="BE74" s="59">
        <v>876.6</v>
      </c>
      <c r="BF74" s="59">
        <v>1.7000000000000001E-2</v>
      </c>
      <c r="BG74" s="59">
        <v>2664</v>
      </c>
    </row>
    <row r="75" spans="1:59">
      <c r="A75" s="59">
        <v>513.62</v>
      </c>
      <c r="B75" s="59">
        <v>577.82000000000005</v>
      </c>
      <c r="C75" s="59">
        <v>577.37</v>
      </c>
      <c r="D75" s="59">
        <v>512.53</v>
      </c>
      <c r="E75" s="59">
        <v>641.52</v>
      </c>
      <c r="F75" s="59">
        <v>641.52</v>
      </c>
      <c r="G75" s="59">
        <v>874.12</v>
      </c>
      <c r="H75" s="59">
        <v>864.3</v>
      </c>
      <c r="I75" s="59">
        <v>965.72</v>
      </c>
      <c r="J75" s="59">
        <v>448.42</v>
      </c>
      <c r="K75" s="59">
        <v>964.03</v>
      </c>
      <c r="N75" s="59">
        <v>516</v>
      </c>
      <c r="O75" s="59">
        <v>513.91999999999996</v>
      </c>
      <c r="P75" s="59">
        <v>642.01</v>
      </c>
      <c r="Q75" s="59">
        <v>967.23</v>
      </c>
      <c r="R75" s="59">
        <v>964.04</v>
      </c>
      <c r="S75" s="59">
        <v>480.45</v>
      </c>
      <c r="T75" s="59">
        <v>969.53</v>
      </c>
      <c r="U75" s="59">
        <v>565.76</v>
      </c>
      <c r="V75" s="59">
        <v>517</v>
      </c>
      <c r="W75" s="59">
        <v>516</v>
      </c>
      <c r="X75" s="59">
        <v>966.72</v>
      </c>
      <c r="Y75" s="59">
        <v>643.5</v>
      </c>
      <c r="Z75" s="59">
        <v>192.84</v>
      </c>
      <c r="AA75" s="59">
        <v>516</v>
      </c>
      <c r="AB75" s="59">
        <v>643.5</v>
      </c>
      <c r="AC75" s="59">
        <v>765</v>
      </c>
      <c r="AD75" s="59">
        <v>989.36</v>
      </c>
      <c r="AE75" s="59">
        <v>669.9</v>
      </c>
      <c r="AF75" s="59">
        <v>791.4</v>
      </c>
      <c r="AG75" s="59">
        <v>861.75</v>
      </c>
      <c r="AH75" s="59">
        <v>765.6</v>
      </c>
      <c r="AI75" s="59">
        <v>865.17</v>
      </c>
      <c r="AJ75" s="59">
        <v>382.8</v>
      </c>
      <c r="AK75" s="59">
        <v>968.66</v>
      </c>
      <c r="AL75" s="59">
        <v>385.97</v>
      </c>
      <c r="AM75" s="59">
        <v>1000.96</v>
      </c>
      <c r="AN75" s="59">
        <v>955</v>
      </c>
      <c r="AO75" s="59">
        <v>600.13</v>
      </c>
      <c r="AP75" s="59">
        <v>669.03</v>
      </c>
      <c r="BC75" s="59">
        <v>966.58</v>
      </c>
      <c r="BE75" s="59">
        <v>877.13</v>
      </c>
      <c r="BF75" s="59">
        <v>1.6E-2</v>
      </c>
      <c r="BG75" s="59">
        <v>2507</v>
      </c>
    </row>
    <row r="76" spans="1:59">
      <c r="A76" s="59">
        <v>514.06999999999994</v>
      </c>
      <c r="B76" s="59">
        <v>578.27</v>
      </c>
      <c r="C76" s="59">
        <v>577.83999999999992</v>
      </c>
      <c r="D76" s="59">
        <v>512.93000000000006</v>
      </c>
      <c r="E76" s="59">
        <v>642.04500000000007</v>
      </c>
      <c r="F76" s="59">
        <v>642.04500000000007</v>
      </c>
      <c r="G76" s="59">
        <v>874.88499999999999</v>
      </c>
      <c r="H76" s="59">
        <v>865.13</v>
      </c>
      <c r="I76" s="59">
        <v>966.58</v>
      </c>
      <c r="J76" s="59">
        <v>448.81</v>
      </c>
      <c r="K76" s="59">
        <v>964.90499999999997</v>
      </c>
      <c r="N76" s="59">
        <v>516.5</v>
      </c>
      <c r="O76" s="59">
        <v>514.375</v>
      </c>
      <c r="P76" s="59">
        <v>642.52</v>
      </c>
      <c r="Q76" s="59">
        <v>968.1</v>
      </c>
      <c r="R76" s="59">
        <v>964.90499999999997</v>
      </c>
      <c r="S76" s="59">
        <v>480.745</v>
      </c>
      <c r="T76" s="59">
        <v>970.42499999999995</v>
      </c>
      <c r="U76" s="59">
        <v>566.26499999999999</v>
      </c>
      <c r="V76" s="59">
        <v>517.5</v>
      </c>
      <c r="W76" s="59">
        <v>516.5</v>
      </c>
      <c r="X76" s="59">
        <v>967.68000000000006</v>
      </c>
      <c r="Y76" s="59">
        <v>644</v>
      </c>
      <c r="Z76" s="59">
        <v>193.01999999999998</v>
      </c>
      <c r="AA76" s="59">
        <v>516.5</v>
      </c>
      <c r="AB76" s="59">
        <v>644</v>
      </c>
      <c r="AC76" s="59">
        <v>766</v>
      </c>
      <c r="AD76" s="59">
        <v>990.52</v>
      </c>
      <c r="AE76" s="59">
        <v>670.95</v>
      </c>
      <c r="AF76" s="59">
        <v>791.7</v>
      </c>
      <c r="AG76" s="59">
        <v>862.875</v>
      </c>
      <c r="AH76" s="59">
        <v>766.8</v>
      </c>
      <c r="AI76" s="59">
        <v>866.38499999999999</v>
      </c>
      <c r="AJ76" s="59">
        <v>383.4</v>
      </c>
      <c r="AK76" s="59">
        <v>969.56</v>
      </c>
      <c r="AL76" s="59">
        <v>386.35</v>
      </c>
      <c r="AM76" s="59">
        <v>1001.26</v>
      </c>
      <c r="AN76" s="59">
        <v>956.4</v>
      </c>
      <c r="AO76" s="59">
        <v>600.69000000000005</v>
      </c>
      <c r="AP76" s="59">
        <v>669.99</v>
      </c>
      <c r="BC76" s="59">
        <v>967.54500000000007</v>
      </c>
      <c r="BE76" s="59">
        <v>877.76</v>
      </c>
      <c r="BF76" s="59">
        <v>1.4999999999999999E-2</v>
      </c>
      <c r="BG76" s="59">
        <v>2350.5</v>
      </c>
    </row>
    <row r="77" spans="1:59">
      <c r="A77" s="59">
        <v>514.52</v>
      </c>
      <c r="B77" s="59">
        <v>578.72</v>
      </c>
      <c r="C77" s="59">
        <v>578.30999999999995</v>
      </c>
      <c r="D77" s="59">
        <v>513.33000000000004</v>
      </c>
      <c r="E77" s="59">
        <v>642.57000000000005</v>
      </c>
      <c r="F77" s="59">
        <v>642.57000000000005</v>
      </c>
      <c r="G77" s="59">
        <v>875.65</v>
      </c>
      <c r="H77" s="59">
        <v>865.96</v>
      </c>
      <c r="I77" s="59">
        <v>967.44</v>
      </c>
      <c r="J77" s="59">
        <v>449.2</v>
      </c>
      <c r="K77" s="59">
        <v>965.78</v>
      </c>
      <c r="N77" s="59">
        <v>517</v>
      </c>
      <c r="O77" s="59">
        <v>514.83000000000004</v>
      </c>
      <c r="P77" s="59">
        <v>643.03</v>
      </c>
      <c r="Q77" s="59">
        <v>968.97</v>
      </c>
      <c r="R77" s="59">
        <v>965.77</v>
      </c>
      <c r="S77" s="59">
        <v>481.04</v>
      </c>
      <c r="T77" s="59">
        <v>971.32</v>
      </c>
      <c r="U77" s="59">
        <v>566.77</v>
      </c>
      <c r="V77" s="59">
        <v>518</v>
      </c>
      <c r="W77" s="59">
        <v>517</v>
      </c>
      <c r="X77" s="59">
        <v>968.64</v>
      </c>
      <c r="Y77" s="59">
        <v>644.5</v>
      </c>
      <c r="Z77" s="59">
        <v>193.2</v>
      </c>
      <c r="AA77" s="59">
        <v>517</v>
      </c>
      <c r="AB77" s="59">
        <v>644.5</v>
      </c>
      <c r="AC77" s="59">
        <v>767</v>
      </c>
      <c r="AD77" s="59">
        <v>991.68</v>
      </c>
      <c r="AE77" s="59">
        <v>672</v>
      </c>
      <c r="AF77" s="59">
        <v>792</v>
      </c>
      <c r="AG77" s="59">
        <v>864</v>
      </c>
      <c r="AH77" s="59">
        <v>768</v>
      </c>
      <c r="AI77" s="59">
        <v>867.6</v>
      </c>
      <c r="AJ77" s="59">
        <v>384</v>
      </c>
      <c r="AK77" s="59">
        <v>970.46</v>
      </c>
      <c r="AL77" s="59">
        <v>386.73</v>
      </c>
      <c r="AM77" s="59">
        <v>1001.56</v>
      </c>
      <c r="AN77" s="59">
        <v>957.8</v>
      </c>
      <c r="AO77" s="59">
        <v>601.25</v>
      </c>
      <c r="AP77" s="59">
        <v>670.95</v>
      </c>
      <c r="BC77" s="59">
        <v>968.51</v>
      </c>
      <c r="BE77" s="59">
        <v>878.39</v>
      </c>
      <c r="BF77" s="59">
        <v>1.4E-2</v>
      </c>
      <c r="BG77" s="59">
        <v>2194</v>
      </c>
    </row>
    <row r="78" spans="1:59">
      <c r="A78" s="59">
        <v>514.98</v>
      </c>
      <c r="B78" s="59">
        <v>579.31999999999994</v>
      </c>
      <c r="C78" s="59">
        <v>578.88</v>
      </c>
      <c r="D78" s="59">
        <v>513.79</v>
      </c>
      <c r="E78" s="59">
        <v>643.20000000000005</v>
      </c>
      <c r="F78" s="59">
        <v>643.20000000000005</v>
      </c>
      <c r="G78" s="59">
        <v>876.46499999999992</v>
      </c>
      <c r="H78" s="59">
        <v>866.78</v>
      </c>
      <c r="I78" s="59">
        <v>968.37</v>
      </c>
      <c r="J78" s="59">
        <v>449.58500000000004</v>
      </c>
      <c r="K78" s="59">
        <v>966.69</v>
      </c>
      <c r="N78" s="59">
        <v>517.5</v>
      </c>
      <c r="O78" s="59">
        <v>515.24</v>
      </c>
      <c r="P78" s="59">
        <v>643.69499999999994</v>
      </c>
      <c r="Q78" s="59">
        <v>969.76499999999999</v>
      </c>
      <c r="R78" s="59">
        <v>966.69499999999994</v>
      </c>
      <c r="S78" s="59">
        <v>481.42</v>
      </c>
      <c r="T78" s="59">
        <v>972.29</v>
      </c>
      <c r="U78" s="59">
        <v>567.29</v>
      </c>
      <c r="V78" s="59">
        <v>518.5</v>
      </c>
      <c r="W78" s="59">
        <v>517.5</v>
      </c>
      <c r="X78" s="59">
        <v>969.56500000000005</v>
      </c>
      <c r="Y78" s="59">
        <v>645</v>
      </c>
      <c r="Z78" s="59">
        <v>193.41</v>
      </c>
      <c r="AA78" s="59">
        <v>517.5</v>
      </c>
      <c r="AB78" s="59">
        <v>645</v>
      </c>
      <c r="AC78" s="59">
        <v>768</v>
      </c>
      <c r="AD78" s="59">
        <v>992.52</v>
      </c>
      <c r="AE78" s="59">
        <v>673.05</v>
      </c>
      <c r="AF78" s="59">
        <v>792.3</v>
      </c>
      <c r="AG78" s="59">
        <v>865.35</v>
      </c>
      <c r="AH78" s="59">
        <v>769.2</v>
      </c>
      <c r="AI78" s="59">
        <v>868.81500000000005</v>
      </c>
      <c r="AJ78" s="59">
        <v>384.6</v>
      </c>
      <c r="AK78" s="59">
        <v>971.41000000000008</v>
      </c>
      <c r="AL78" s="59">
        <v>387.13499999999999</v>
      </c>
      <c r="AM78" s="59">
        <v>1001.8699999999999</v>
      </c>
      <c r="AN78" s="59">
        <v>959.3</v>
      </c>
      <c r="AO78" s="59">
        <v>601.94000000000005</v>
      </c>
      <c r="AP78" s="59">
        <v>672.09</v>
      </c>
      <c r="BC78" s="59">
        <v>969.46</v>
      </c>
      <c r="BE78" s="59">
        <v>879.06500000000005</v>
      </c>
      <c r="BF78" s="59">
        <v>1.3000000000000001E-2</v>
      </c>
      <c r="BG78" s="59">
        <v>2037</v>
      </c>
    </row>
    <row r="79" spans="1:59">
      <c r="A79" s="59">
        <v>515.44000000000005</v>
      </c>
      <c r="B79" s="59">
        <v>579.91999999999996</v>
      </c>
      <c r="C79" s="59">
        <v>579.45000000000005</v>
      </c>
      <c r="D79" s="59">
        <v>514.25</v>
      </c>
      <c r="E79" s="59">
        <v>643.83000000000004</v>
      </c>
      <c r="F79" s="59">
        <v>643.83000000000004</v>
      </c>
      <c r="G79" s="59">
        <v>877.28</v>
      </c>
      <c r="H79" s="59">
        <v>867.6</v>
      </c>
      <c r="I79" s="59">
        <v>969.3</v>
      </c>
      <c r="J79" s="59">
        <v>449.97</v>
      </c>
      <c r="K79" s="59">
        <v>967.6</v>
      </c>
      <c r="N79" s="59">
        <v>518</v>
      </c>
      <c r="O79" s="59">
        <v>515.65</v>
      </c>
      <c r="P79" s="59">
        <v>644.36</v>
      </c>
      <c r="Q79" s="59">
        <v>970.56</v>
      </c>
      <c r="R79" s="59">
        <v>967.62</v>
      </c>
      <c r="S79" s="59">
        <v>481.8</v>
      </c>
      <c r="T79" s="59">
        <v>973.26</v>
      </c>
      <c r="U79" s="59">
        <v>567.80999999999995</v>
      </c>
      <c r="V79" s="59">
        <v>519</v>
      </c>
      <c r="W79" s="59">
        <v>518</v>
      </c>
      <c r="X79" s="59">
        <v>970.49</v>
      </c>
      <c r="Y79" s="59">
        <v>645.5</v>
      </c>
      <c r="Z79" s="59">
        <v>193.62</v>
      </c>
      <c r="AA79" s="59">
        <v>518</v>
      </c>
      <c r="AB79" s="59">
        <v>645.5</v>
      </c>
      <c r="AC79" s="59">
        <v>769</v>
      </c>
      <c r="AD79" s="59">
        <v>993.36</v>
      </c>
      <c r="AE79" s="59">
        <v>674.1</v>
      </c>
      <c r="AF79" s="59">
        <v>792.6</v>
      </c>
      <c r="AG79" s="59">
        <v>866.7</v>
      </c>
      <c r="AH79" s="59">
        <v>770.4</v>
      </c>
      <c r="AI79" s="59">
        <v>870.03</v>
      </c>
      <c r="AJ79" s="59">
        <v>385.2</v>
      </c>
      <c r="AK79" s="59">
        <v>972.36</v>
      </c>
      <c r="AL79" s="59">
        <v>387.54</v>
      </c>
      <c r="AM79" s="59">
        <v>1002.18</v>
      </c>
      <c r="AN79" s="59">
        <v>960.8</v>
      </c>
      <c r="AO79" s="59">
        <v>602.63</v>
      </c>
      <c r="AP79" s="59">
        <v>673.23</v>
      </c>
      <c r="BC79" s="59">
        <v>970.41</v>
      </c>
      <c r="BE79" s="59">
        <v>879.74</v>
      </c>
      <c r="BF79" s="59">
        <v>1.2E-2</v>
      </c>
      <c r="BG79" s="59">
        <v>1880</v>
      </c>
    </row>
    <row r="80" spans="1:59">
      <c r="A80" s="59">
        <v>515.94500000000005</v>
      </c>
      <c r="B80" s="59">
        <v>580.45000000000005</v>
      </c>
      <c r="C80" s="59">
        <v>579.97500000000002</v>
      </c>
      <c r="D80" s="59">
        <v>514.81500000000005</v>
      </c>
      <c r="E80" s="59">
        <v>644.41499999999996</v>
      </c>
      <c r="F80" s="59">
        <v>644.41499999999996</v>
      </c>
      <c r="G80" s="59">
        <v>878.20499999999993</v>
      </c>
      <c r="H80" s="59">
        <v>868.46</v>
      </c>
      <c r="I80" s="59">
        <v>970.09999999999991</v>
      </c>
      <c r="J80" s="59">
        <v>450.43</v>
      </c>
      <c r="K80" s="59">
        <v>968.41499999999996</v>
      </c>
      <c r="N80" s="59">
        <v>518.5</v>
      </c>
      <c r="O80" s="59">
        <v>516.24</v>
      </c>
      <c r="P80" s="59">
        <v>644.94499999999994</v>
      </c>
      <c r="Q80" s="59">
        <v>971.59500000000003</v>
      </c>
      <c r="R80" s="59">
        <v>968.43000000000006</v>
      </c>
      <c r="S80" s="59">
        <v>482.22500000000002</v>
      </c>
      <c r="T80" s="59">
        <v>974.15</v>
      </c>
      <c r="U80" s="59">
        <v>568.375</v>
      </c>
      <c r="V80" s="59">
        <v>519.5</v>
      </c>
      <c r="W80" s="59">
        <v>518.5</v>
      </c>
      <c r="X80" s="59">
        <v>971.51</v>
      </c>
      <c r="Y80" s="59">
        <v>646.25</v>
      </c>
      <c r="Z80" s="59">
        <v>193.8</v>
      </c>
      <c r="AA80" s="59">
        <v>518.5</v>
      </c>
      <c r="AB80" s="59">
        <v>646.25</v>
      </c>
      <c r="AC80" s="59">
        <v>770.5</v>
      </c>
      <c r="AD80" s="59">
        <v>994.36</v>
      </c>
      <c r="AE80" s="59">
        <v>675.15000000000009</v>
      </c>
      <c r="AF80" s="59">
        <v>792.90000000000009</v>
      </c>
      <c r="AG80" s="59">
        <v>868.05</v>
      </c>
      <c r="AH80" s="59">
        <v>771.59999999999991</v>
      </c>
      <c r="AI80" s="59">
        <v>871.245</v>
      </c>
      <c r="AJ80" s="59">
        <v>385.79999999999995</v>
      </c>
      <c r="AK80" s="59">
        <v>973.56</v>
      </c>
      <c r="AL80" s="59">
        <v>387.95500000000004</v>
      </c>
      <c r="AM80" s="59">
        <v>1002.49</v>
      </c>
      <c r="AN80" s="59">
        <v>962.5</v>
      </c>
      <c r="AO80" s="59">
        <v>603.255</v>
      </c>
      <c r="AP80" s="59">
        <v>674.28</v>
      </c>
      <c r="BC80" s="59">
        <v>971.45499999999993</v>
      </c>
      <c r="BE80" s="59">
        <v>880.47500000000002</v>
      </c>
      <c r="BF80" s="59">
        <v>1.0999999999999999E-2</v>
      </c>
      <c r="BG80" s="59">
        <v>1723.5</v>
      </c>
    </row>
    <row r="81" spans="1:59">
      <c r="A81" s="59">
        <v>516.45000000000005</v>
      </c>
      <c r="B81" s="59">
        <v>580.98</v>
      </c>
      <c r="C81" s="59">
        <v>580.5</v>
      </c>
      <c r="D81" s="59">
        <v>515.38</v>
      </c>
      <c r="E81" s="59">
        <v>645</v>
      </c>
      <c r="F81" s="59">
        <v>645</v>
      </c>
      <c r="G81" s="59">
        <v>879.13</v>
      </c>
      <c r="H81" s="59">
        <v>869.32</v>
      </c>
      <c r="I81" s="59">
        <v>970.9</v>
      </c>
      <c r="J81" s="59">
        <v>450.89</v>
      </c>
      <c r="K81" s="59">
        <v>969.23</v>
      </c>
      <c r="N81" s="59">
        <v>519</v>
      </c>
      <c r="O81" s="59">
        <v>516.83000000000004</v>
      </c>
      <c r="P81" s="59">
        <v>645.53</v>
      </c>
      <c r="Q81" s="59">
        <v>972.63</v>
      </c>
      <c r="R81" s="59">
        <v>969.24</v>
      </c>
      <c r="S81" s="59">
        <v>482.65</v>
      </c>
      <c r="T81" s="59">
        <v>975.04</v>
      </c>
      <c r="U81" s="59">
        <v>568.94000000000005</v>
      </c>
      <c r="V81" s="59">
        <v>520</v>
      </c>
      <c r="W81" s="59">
        <v>519</v>
      </c>
      <c r="X81" s="59">
        <v>972.53</v>
      </c>
      <c r="Y81" s="59">
        <v>647</v>
      </c>
      <c r="Z81" s="59">
        <v>193.98</v>
      </c>
      <c r="AA81" s="59">
        <v>519</v>
      </c>
      <c r="AB81" s="59">
        <v>647</v>
      </c>
      <c r="AC81" s="59">
        <v>772</v>
      </c>
      <c r="AD81" s="59">
        <v>995.36</v>
      </c>
      <c r="AE81" s="59">
        <v>676.2</v>
      </c>
      <c r="AF81" s="59">
        <v>793.2</v>
      </c>
      <c r="AG81" s="59">
        <v>869.4</v>
      </c>
      <c r="AH81" s="59">
        <v>772.8</v>
      </c>
      <c r="AI81" s="59">
        <v>872.46</v>
      </c>
      <c r="AJ81" s="59">
        <v>386.4</v>
      </c>
      <c r="AK81" s="59">
        <v>974.76</v>
      </c>
      <c r="AL81" s="59">
        <v>388.37</v>
      </c>
      <c r="AM81" s="59">
        <v>1002.8</v>
      </c>
      <c r="AN81" s="59">
        <v>964.2</v>
      </c>
      <c r="AO81" s="59">
        <v>603.88</v>
      </c>
      <c r="AP81" s="59">
        <v>675.33</v>
      </c>
      <c r="BC81" s="59">
        <v>972.5</v>
      </c>
      <c r="BE81" s="59">
        <v>881.21</v>
      </c>
      <c r="BF81" s="59">
        <v>0.01</v>
      </c>
      <c r="BG81" s="59">
        <v>1567</v>
      </c>
    </row>
    <row r="82" spans="1:59">
      <c r="A82" s="59">
        <v>516.79500000000007</v>
      </c>
      <c r="B82" s="59">
        <v>581.26</v>
      </c>
      <c r="C82" s="59">
        <v>580.79</v>
      </c>
      <c r="D82" s="59">
        <v>515.755</v>
      </c>
      <c r="E82" s="59">
        <v>645.32500000000005</v>
      </c>
      <c r="F82" s="59">
        <v>645.32500000000005</v>
      </c>
      <c r="G82" s="59">
        <v>879.56500000000005</v>
      </c>
      <c r="H82" s="59">
        <v>869.94</v>
      </c>
      <c r="I82" s="59">
        <v>971.46</v>
      </c>
      <c r="J82" s="59">
        <v>451.15</v>
      </c>
      <c r="K82" s="59">
        <v>969.77</v>
      </c>
      <c r="N82" s="59">
        <v>519</v>
      </c>
      <c r="O82" s="59">
        <v>517.12</v>
      </c>
      <c r="P82" s="59">
        <v>645.84500000000003</v>
      </c>
      <c r="Q82" s="59">
        <v>973.21</v>
      </c>
      <c r="R82" s="59">
        <v>969.78</v>
      </c>
      <c r="S82" s="59">
        <v>482.91499999999996</v>
      </c>
      <c r="T82" s="59">
        <v>975.69499999999994</v>
      </c>
      <c r="U82" s="59">
        <v>569.33000000000004</v>
      </c>
      <c r="V82" s="59">
        <v>520.5</v>
      </c>
      <c r="W82" s="59">
        <v>519</v>
      </c>
      <c r="X82" s="59">
        <v>973.06500000000005</v>
      </c>
      <c r="Y82" s="59">
        <v>647.5</v>
      </c>
      <c r="Z82" s="59">
        <v>194.1</v>
      </c>
      <c r="AA82" s="59">
        <v>519</v>
      </c>
      <c r="AB82" s="59">
        <v>647.5</v>
      </c>
      <c r="AC82" s="59">
        <v>772.5</v>
      </c>
      <c r="AD82" s="59">
        <v>995.86</v>
      </c>
      <c r="AE82" s="59">
        <v>676.55</v>
      </c>
      <c r="AF82" s="59">
        <v>793.3</v>
      </c>
      <c r="AG82" s="59">
        <v>870.07500000000005</v>
      </c>
      <c r="AH82" s="59">
        <v>773.2</v>
      </c>
      <c r="AI82" s="59">
        <v>872.86500000000001</v>
      </c>
      <c r="AJ82" s="59">
        <v>386.6</v>
      </c>
      <c r="AK82" s="59">
        <v>975.36</v>
      </c>
      <c r="AL82" s="59">
        <v>388.65</v>
      </c>
      <c r="AM82" s="59">
        <v>1002.95</v>
      </c>
      <c r="AN82" s="59">
        <v>964.8</v>
      </c>
      <c r="AO82" s="59">
        <v>604.38</v>
      </c>
      <c r="AP82" s="59">
        <v>675.85500000000002</v>
      </c>
      <c r="BC82" s="59">
        <v>973.07999999999993</v>
      </c>
      <c r="BE82" s="59">
        <v>881.6400000000001</v>
      </c>
      <c r="BF82" s="59">
        <v>9.4999999999999998E-3</v>
      </c>
      <c r="BG82" s="59">
        <v>1488.5</v>
      </c>
    </row>
    <row r="83" spans="1:59">
      <c r="A83" s="59">
        <v>517.14</v>
      </c>
      <c r="B83" s="59">
        <v>581.54</v>
      </c>
      <c r="C83" s="59">
        <v>581.08000000000004</v>
      </c>
      <c r="D83" s="59">
        <v>516.13</v>
      </c>
      <c r="E83" s="59">
        <v>645.65</v>
      </c>
      <c r="F83" s="59">
        <v>645.65</v>
      </c>
      <c r="G83" s="59">
        <v>880</v>
      </c>
      <c r="H83" s="59">
        <v>870.56</v>
      </c>
      <c r="I83" s="59">
        <v>972.02</v>
      </c>
      <c r="J83" s="59">
        <v>451.41</v>
      </c>
      <c r="K83" s="59">
        <v>970.31</v>
      </c>
      <c r="N83" s="59">
        <v>519</v>
      </c>
      <c r="O83" s="59">
        <v>517.41</v>
      </c>
      <c r="P83" s="59">
        <v>646.16</v>
      </c>
      <c r="Q83" s="59">
        <v>973.79</v>
      </c>
      <c r="R83" s="59">
        <v>970.32</v>
      </c>
      <c r="S83" s="59">
        <v>483.18</v>
      </c>
      <c r="T83" s="59">
        <v>976.35</v>
      </c>
      <c r="U83" s="59">
        <v>569.72</v>
      </c>
      <c r="V83" s="59">
        <v>521</v>
      </c>
      <c r="W83" s="59">
        <v>519</v>
      </c>
      <c r="X83" s="59">
        <v>973.6</v>
      </c>
      <c r="Y83" s="59">
        <v>648</v>
      </c>
      <c r="Z83" s="59">
        <v>194.22</v>
      </c>
      <c r="AA83" s="59">
        <v>519</v>
      </c>
      <c r="AB83" s="59">
        <v>648</v>
      </c>
      <c r="AC83" s="59">
        <v>773</v>
      </c>
      <c r="AD83" s="59">
        <v>996.36</v>
      </c>
      <c r="AE83" s="59">
        <v>676.9</v>
      </c>
      <c r="AF83" s="59">
        <v>793.4</v>
      </c>
      <c r="AG83" s="59">
        <v>870.75</v>
      </c>
      <c r="AH83" s="59">
        <v>773.6</v>
      </c>
      <c r="AI83" s="59">
        <v>873.27</v>
      </c>
      <c r="AJ83" s="59">
        <v>386.8</v>
      </c>
      <c r="AK83" s="59">
        <v>975.96</v>
      </c>
      <c r="AL83" s="59">
        <v>388.93</v>
      </c>
      <c r="AM83" s="59">
        <v>1003.1</v>
      </c>
      <c r="AN83" s="59">
        <v>965.4</v>
      </c>
      <c r="AO83" s="59">
        <v>604.88</v>
      </c>
      <c r="AP83" s="59">
        <v>676.38</v>
      </c>
      <c r="BC83" s="59">
        <v>973.66</v>
      </c>
      <c r="BE83" s="59">
        <v>882.07</v>
      </c>
      <c r="BF83" s="59">
        <v>8.9999999999999993E-3</v>
      </c>
      <c r="BG83" s="59">
        <v>1410</v>
      </c>
    </row>
    <row r="84" spans="1:59">
      <c r="A84" s="59">
        <v>517.48500000000001</v>
      </c>
      <c r="B84" s="59">
        <v>581.91</v>
      </c>
      <c r="C84" s="59">
        <v>581.46500000000003</v>
      </c>
      <c r="D84" s="59">
        <v>516.44000000000005</v>
      </c>
      <c r="E84" s="59">
        <v>646.07500000000005</v>
      </c>
      <c r="F84" s="59">
        <v>646.07500000000005</v>
      </c>
      <c r="G84" s="59">
        <v>880.48</v>
      </c>
      <c r="H84" s="59">
        <v>871.15499999999997</v>
      </c>
      <c r="I84" s="59">
        <v>972.65</v>
      </c>
      <c r="J84" s="59">
        <v>451.72500000000002</v>
      </c>
      <c r="K84" s="59">
        <v>970.93</v>
      </c>
      <c r="N84" s="59">
        <v>519.5</v>
      </c>
      <c r="O84" s="59">
        <v>517.78</v>
      </c>
      <c r="P84" s="59">
        <v>646.56999999999994</v>
      </c>
      <c r="Q84" s="59">
        <v>974.4849999999999</v>
      </c>
      <c r="R84" s="59">
        <v>970.94500000000005</v>
      </c>
      <c r="S84" s="59">
        <v>483.42500000000001</v>
      </c>
      <c r="T84" s="59">
        <v>976.98500000000001</v>
      </c>
      <c r="U84" s="59">
        <v>570.05999999999995</v>
      </c>
      <c r="V84" s="59">
        <v>521.5</v>
      </c>
      <c r="W84" s="59">
        <v>519.5</v>
      </c>
      <c r="X84" s="59">
        <v>974.29500000000007</v>
      </c>
      <c r="Y84" s="59">
        <v>648.25</v>
      </c>
      <c r="Z84" s="59">
        <v>194.34</v>
      </c>
      <c r="AA84" s="59">
        <v>519.5</v>
      </c>
      <c r="AB84" s="59">
        <v>648.25</v>
      </c>
      <c r="AC84" s="59">
        <v>773.5</v>
      </c>
      <c r="AD84" s="59">
        <v>996.86</v>
      </c>
      <c r="AE84" s="59">
        <v>677.59999999999991</v>
      </c>
      <c r="AF84" s="59">
        <v>793.59999999999991</v>
      </c>
      <c r="AG84" s="59">
        <v>871.42499999999995</v>
      </c>
      <c r="AH84" s="59">
        <v>774.40000000000009</v>
      </c>
      <c r="AI84" s="59">
        <v>874.07999999999993</v>
      </c>
      <c r="AJ84" s="59">
        <v>387.20000000000005</v>
      </c>
      <c r="AK84" s="59">
        <v>976.65499999999997</v>
      </c>
      <c r="AL84" s="59">
        <v>389.17500000000001</v>
      </c>
      <c r="AM84" s="59">
        <v>1003.28</v>
      </c>
      <c r="AN84" s="59">
        <v>966.3</v>
      </c>
      <c r="AO84" s="59">
        <v>605.255</v>
      </c>
      <c r="AP84" s="59">
        <v>676.90499999999997</v>
      </c>
      <c r="BC84" s="59">
        <v>974.29</v>
      </c>
      <c r="BE84" s="59">
        <v>882.45500000000004</v>
      </c>
      <c r="BF84" s="59">
        <v>8.5000000000000006E-3</v>
      </c>
      <c r="BG84" s="59">
        <v>1332</v>
      </c>
    </row>
    <row r="85" spans="1:59">
      <c r="A85" s="59">
        <v>517.83000000000004</v>
      </c>
      <c r="B85" s="59">
        <v>582.28</v>
      </c>
      <c r="C85" s="59">
        <v>581.85</v>
      </c>
      <c r="D85" s="59">
        <v>516.75</v>
      </c>
      <c r="E85" s="59">
        <v>646.5</v>
      </c>
      <c r="F85" s="59">
        <v>646.5</v>
      </c>
      <c r="G85" s="59">
        <v>880.96</v>
      </c>
      <c r="H85" s="59">
        <v>871.75</v>
      </c>
      <c r="I85" s="59">
        <v>973.28</v>
      </c>
      <c r="J85" s="59">
        <v>452.04</v>
      </c>
      <c r="K85" s="59">
        <v>971.55</v>
      </c>
      <c r="N85" s="59">
        <v>520</v>
      </c>
      <c r="O85" s="59">
        <v>518.15</v>
      </c>
      <c r="P85" s="59">
        <v>646.98</v>
      </c>
      <c r="Q85" s="59">
        <v>975.18</v>
      </c>
      <c r="R85" s="59">
        <v>971.57</v>
      </c>
      <c r="S85" s="59">
        <v>483.67</v>
      </c>
      <c r="T85" s="59">
        <v>977.62</v>
      </c>
      <c r="U85" s="59">
        <v>570.4</v>
      </c>
      <c r="V85" s="59">
        <v>522</v>
      </c>
      <c r="W85" s="59">
        <v>520</v>
      </c>
      <c r="X85" s="59">
        <v>974.99</v>
      </c>
      <c r="Y85" s="59">
        <v>648.5</v>
      </c>
      <c r="Z85" s="59">
        <v>194.46</v>
      </c>
      <c r="AA85" s="59">
        <v>520</v>
      </c>
      <c r="AB85" s="59">
        <v>648.5</v>
      </c>
      <c r="AC85" s="59">
        <v>774</v>
      </c>
      <c r="AD85" s="59">
        <v>997.36</v>
      </c>
      <c r="AE85" s="59">
        <v>678.3</v>
      </c>
      <c r="AF85" s="59">
        <v>793.8</v>
      </c>
      <c r="AG85" s="59">
        <v>872.1</v>
      </c>
      <c r="AH85" s="59">
        <v>775.2</v>
      </c>
      <c r="AI85" s="59">
        <v>874.89</v>
      </c>
      <c r="AJ85" s="59">
        <v>387.6</v>
      </c>
      <c r="AK85" s="59">
        <v>977.35</v>
      </c>
      <c r="AL85" s="59">
        <v>389.42</v>
      </c>
      <c r="AM85" s="59">
        <v>1003.46</v>
      </c>
      <c r="AN85" s="59">
        <v>967.2</v>
      </c>
      <c r="AO85" s="59">
        <v>605.63</v>
      </c>
      <c r="AP85" s="59">
        <v>677.43</v>
      </c>
      <c r="BC85" s="59">
        <v>974.92</v>
      </c>
      <c r="BE85" s="59">
        <v>882.84</v>
      </c>
      <c r="BF85" s="59">
        <v>8.0000000000000002E-3</v>
      </c>
      <c r="BG85" s="59">
        <v>1254</v>
      </c>
    </row>
    <row r="86" spans="1:59">
      <c r="A86" s="59">
        <v>518.17000000000007</v>
      </c>
      <c r="B86" s="59">
        <v>582.70499999999993</v>
      </c>
      <c r="C86" s="59">
        <v>582.23</v>
      </c>
      <c r="D86" s="59">
        <v>517.14</v>
      </c>
      <c r="E86" s="59">
        <v>646.92000000000007</v>
      </c>
      <c r="F86" s="59">
        <v>646.92000000000007</v>
      </c>
      <c r="G86" s="59">
        <v>881.55500000000006</v>
      </c>
      <c r="H86" s="59">
        <v>872.33500000000004</v>
      </c>
      <c r="I86" s="59">
        <v>973.92</v>
      </c>
      <c r="J86" s="59">
        <v>452.36500000000001</v>
      </c>
      <c r="K86" s="59">
        <v>972.2349999999999</v>
      </c>
      <c r="N86" s="59">
        <v>520.5</v>
      </c>
      <c r="O86" s="59">
        <v>518.5</v>
      </c>
      <c r="P86" s="59">
        <v>647.45499999999993</v>
      </c>
      <c r="Q86" s="59">
        <v>975.86999999999989</v>
      </c>
      <c r="R86" s="59">
        <v>972.25</v>
      </c>
      <c r="S86" s="59">
        <v>483.95000000000005</v>
      </c>
      <c r="T86" s="59">
        <v>978.36</v>
      </c>
      <c r="U86" s="59">
        <v>570.77499999999998</v>
      </c>
      <c r="V86" s="59">
        <v>522</v>
      </c>
      <c r="W86" s="59">
        <v>520.5</v>
      </c>
      <c r="X86" s="59">
        <v>975.73500000000001</v>
      </c>
      <c r="Y86" s="59">
        <v>649</v>
      </c>
      <c r="Z86" s="59">
        <v>194.61</v>
      </c>
      <c r="AA86" s="59">
        <v>520.5</v>
      </c>
      <c r="AB86" s="59">
        <v>649</v>
      </c>
      <c r="AC86" s="59">
        <v>775</v>
      </c>
      <c r="AD86" s="59">
        <v>997.86</v>
      </c>
      <c r="AE86" s="59">
        <v>679</v>
      </c>
      <c r="AF86" s="59">
        <v>794</v>
      </c>
      <c r="AG86" s="59">
        <v>872.77500000000009</v>
      </c>
      <c r="AH86" s="59">
        <v>776</v>
      </c>
      <c r="AI86" s="59">
        <v>875.7</v>
      </c>
      <c r="AJ86" s="59">
        <v>388</v>
      </c>
      <c r="AK86" s="59">
        <v>978.19499999999994</v>
      </c>
      <c r="AL86" s="59">
        <v>389.70000000000005</v>
      </c>
      <c r="AM86" s="59">
        <v>1003.6400000000001</v>
      </c>
      <c r="AN86" s="59">
        <v>968.2</v>
      </c>
      <c r="AO86" s="59">
        <v>606.13</v>
      </c>
      <c r="AP86" s="59">
        <v>678.04</v>
      </c>
      <c r="BC86" s="59">
        <v>975.65499999999997</v>
      </c>
      <c r="BE86" s="59">
        <v>883.41499999999996</v>
      </c>
      <c r="BF86" s="59">
        <v>7.4999999999999997E-3</v>
      </c>
      <c r="BG86" s="59">
        <v>1175.5</v>
      </c>
    </row>
    <row r="87" spans="1:59">
      <c r="A87" s="59">
        <v>518.51</v>
      </c>
      <c r="B87" s="59">
        <v>583.13</v>
      </c>
      <c r="C87" s="59">
        <v>582.61</v>
      </c>
      <c r="D87" s="59">
        <v>517.53</v>
      </c>
      <c r="E87" s="59">
        <v>647.34</v>
      </c>
      <c r="F87" s="59">
        <v>647.34</v>
      </c>
      <c r="G87" s="59">
        <v>882.15</v>
      </c>
      <c r="H87" s="59">
        <v>872.92</v>
      </c>
      <c r="I87" s="59">
        <v>974.56</v>
      </c>
      <c r="J87" s="59">
        <v>452.69</v>
      </c>
      <c r="K87" s="59">
        <v>972.92</v>
      </c>
      <c r="N87" s="59">
        <v>521</v>
      </c>
      <c r="O87" s="59">
        <v>518.85</v>
      </c>
      <c r="P87" s="59">
        <v>647.92999999999995</v>
      </c>
      <c r="Q87" s="59">
        <v>976.56</v>
      </c>
      <c r="R87" s="59">
        <v>972.93</v>
      </c>
      <c r="S87" s="59">
        <v>484.23</v>
      </c>
      <c r="T87" s="59">
        <v>979.1</v>
      </c>
      <c r="U87" s="59">
        <v>571.15</v>
      </c>
      <c r="V87" s="59">
        <v>522</v>
      </c>
      <c r="W87" s="59">
        <v>521</v>
      </c>
      <c r="X87" s="59">
        <v>976.48</v>
      </c>
      <c r="Y87" s="59">
        <v>649.5</v>
      </c>
      <c r="Z87" s="59">
        <v>194.76</v>
      </c>
      <c r="AA87" s="59">
        <v>521</v>
      </c>
      <c r="AB87" s="59">
        <v>649.5</v>
      </c>
      <c r="AC87" s="59">
        <v>776</v>
      </c>
      <c r="AD87" s="59">
        <v>998.36</v>
      </c>
      <c r="AE87" s="59">
        <v>679.7</v>
      </c>
      <c r="AF87" s="59">
        <v>794.2</v>
      </c>
      <c r="AG87" s="59">
        <v>873.45</v>
      </c>
      <c r="AH87" s="59">
        <v>776.8</v>
      </c>
      <c r="AI87" s="59">
        <v>876.51</v>
      </c>
      <c r="AJ87" s="59">
        <v>388.4</v>
      </c>
      <c r="AK87" s="59">
        <v>979.04</v>
      </c>
      <c r="AL87" s="59">
        <v>389.98</v>
      </c>
      <c r="AM87" s="59">
        <v>1003.82</v>
      </c>
      <c r="AN87" s="59">
        <v>969.2</v>
      </c>
      <c r="AO87" s="59">
        <v>606.63</v>
      </c>
      <c r="AP87" s="59">
        <v>678.65</v>
      </c>
      <c r="BC87" s="59">
        <v>976.39</v>
      </c>
      <c r="BE87" s="59">
        <v>883.99</v>
      </c>
      <c r="BF87" s="59">
        <v>7.0000000000000001E-3</v>
      </c>
      <c r="BG87" s="59">
        <v>1097</v>
      </c>
    </row>
    <row r="88" spans="1:59">
      <c r="A88" s="59">
        <v>518.92000000000007</v>
      </c>
      <c r="B88" s="59">
        <v>583.505</v>
      </c>
      <c r="C88" s="59">
        <v>583.03</v>
      </c>
      <c r="D88" s="59">
        <v>517.93000000000006</v>
      </c>
      <c r="E88" s="59">
        <v>647.80999999999995</v>
      </c>
      <c r="F88" s="59">
        <v>647.80999999999995</v>
      </c>
      <c r="G88" s="59">
        <v>882.79</v>
      </c>
      <c r="H88" s="59">
        <v>873.55</v>
      </c>
      <c r="I88" s="59">
        <v>975.28</v>
      </c>
      <c r="J88" s="59">
        <v>453.01499999999999</v>
      </c>
      <c r="K88" s="59">
        <v>973.66499999999996</v>
      </c>
      <c r="N88" s="59">
        <v>521</v>
      </c>
      <c r="O88" s="59">
        <v>519.29</v>
      </c>
      <c r="P88" s="59">
        <v>648.36999999999989</v>
      </c>
      <c r="Q88" s="59">
        <v>977.33999999999992</v>
      </c>
      <c r="R88" s="59">
        <v>973.67499999999995</v>
      </c>
      <c r="S88" s="59">
        <v>484.58000000000004</v>
      </c>
      <c r="T88" s="59">
        <v>979.91499999999996</v>
      </c>
      <c r="U88" s="59">
        <v>571.58500000000004</v>
      </c>
      <c r="V88" s="59">
        <v>522.5</v>
      </c>
      <c r="W88" s="59">
        <v>521</v>
      </c>
      <c r="X88" s="59">
        <v>977.30500000000006</v>
      </c>
      <c r="Y88" s="59">
        <v>650</v>
      </c>
      <c r="Z88" s="59">
        <v>194.94</v>
      </c>
      <c r="AA88" s="59">
        <v>521</v>
      </c>
      <c r="AB88" s="59">
        <v>650</v>
      </c>
      <c r="AC88" s="59">
        <v>777</v>
      </c>
      <c r="AD88" s="59">
        <v>998.86</v>
      </c>
      <c r="AE88" s="59">
        <v>680.40000000000009</v>
      </c>
      <c r="AF88" s="59">
        <v>794.40000000000009</v>
      </c>
      <c r="AG88" s="59">
        <v>874.35</v>
      </c>
      <c r="AH88" s="59">
        <v>777.59999999999991</v>
      </c>
      <c r="AI88" s="59">
        <v>877.31999999999994</v>
      </c>
      <c r="AJ88" s="59">
        <v>388.79999999999995</v>
      </c>
      <c r="AK88" s="59">
        <v>979.92</v>
      </c>
      <c r="AL88" s="59">
        <v>390.35500000000002</v>
      </c>
      <c r="AM88" s="59">
        <v>1004.03</v>
      </c>
      <c r="AN88" s="59">
        <v>970.1</v>
      </c>
      <c r="AO88" s="59">
        <v>607.13</v>
      </c>
      <c r="AP88" s="59">
        <v>679.44</v>
      </c>
      <c r="BC88" s="59">
        <v>977.31999999999994</v>
      </c>
      <c r="BE88" s="59">
        <v>884.54</v>
      </c>
      <c r="BF88" s="59">
        <v>6.5000000000000006E-3</v>
      </c>
      <c r="BG88" s="59">
        <v>1018.5</v>
      </c>
    </row>
    <row r="89" spans="1:59">
      <c r="A89" s="59">
        <v>519.33000000000004</v>
      </c>
      <c r="B89" s="59">
        <v>583.88</v>
      </c>
      <c r="C89" s="59">
        <v>583.45000000000005</v>
      </c>
      <c r="D89" s="59">
        <v>518.33000000000004</v>
      </c>
      <c r="E89" s="59">
        <v>648.28</v>
      </c>
      <c r="F89" s="59">
        <v>648.28</v>
      </c>
      <c r="G89" s="59">
        <v>883.43</v>
      </c>
      <c r="H89" s="59">
        <v>874.18</v>
      </c>
      <c r="I89" s="59">
        <v>976</v>
      </c>
      <c r="J89" s="59">
        <v>453.34</v>
      </c>
      <c r="K89" s="59">
        <v>974.41</v>
      </c>
      <c r="N89" s="59">
        <v>521</v>
      </c>
      <c r="O89" s="59">
        <v>519.73</v>
      </c>
      <c r="P89" s="59">
        <v>648.80999999999995</v>
      </c>
      <c r="Q89" s="59">
        <v>978.12</v>
      </c>
      <c r="R89" s="59">
        <v>974.42</v>
      </c>
      <c r="S89" s="59">
        <v>484.93</v>
      </c>
      <c r="T89" s="59">
        <v>980.73</v>
      </c>
      <c r="U89" s="59">
        <v>572.02</v>
      </c>
      <c r="V89" s="59">
        <v>523</v>
      </c>
      <c r="W89" s="59">
        <v>521</v>
      </c>
      <c r="X89" s="59">
        <v>978.13</v>
      </c>
      <c r="Y89" s="59">
        <v>650.5</v>
      </c>
      <c r="Z89" s="59">
        <v>195.12</v>
      </c>
      <c r="AA89" s="59">
        <v>521</v>
      </c>
      <c r="AB89" s="59">
        <v>650.5</v>
      </c>
      <c r="AC89" s="59">
        <v>778</v>
      </c>
      <c r="AD89" s="59">
        <v>999.36</v>
      </c>
      <c r="AE89" s="59">
        <v>681.1</v>
      </c>
      <c r="AF89" s="59">
        <v>794.6</v>
      </c>
      <c r="AG89" s="59">
        <v>875.25</v>
      </c>
      <c r="AH89" s="59">
        <v>778.4</v>
      </c>
      <c r="AI89" s="59">
        <v>878.13</v>
      </c>
      <c r="AJ89" s="59">
        <v>389.2</v>
      </c>
      <c r="AK89" s="59">
        <v>980.8</v>
      </c>
      <c r="AL89" s="59">
        <v>390.73</v>
      </c>
      <c r="AM89" s="59">
        <v>1004.24</v>
      </c>
      <c r="AN89" s="59">
        <v>971</v>
      </c>
      <c r="AO89" s="59">
        <v>607.63</v>
      </c>
      <c r="AP89" s="59">
        <v>680.23</v>
      </c>
      <c r="BC89" s="59">
        <v>978.25</v>
      </c>
      <c r="BE89" s="59">
        <v>885.09</v>
      </c>
      <c r="BF89" s="59">
        <v>6.0000000000000001E-3</v>
      </c>
      <c r="BG89" s="59">
        <v>940</v>
      </c>
    </row>
    <row r="90" spans="1:59">
      <c r="A90" s="59">
        <v>519.71</v>
      </c>
      <c r="B90" s="59">
        <v>584.44000000000005</v>
      </c>
      <c r="C90" s="59">
        <v>583.97</v>
      </c>
      <c r="D90" s="59">
        <v>518.78500000000008</v>
      </c>
      <c r="E90" s="59">
        <v>648.86</v>
      </c>
      <c r="F90" s="59">
        <v>648.86</v>
      </c>
      <c r="G90" s="59">
        <v>884.255</v>
      </c>
      <c r="H90" s="59">
        <v>874.96</v>
      </c>
      <c r="I90" s="59">
        <v>976.83500000000004</v>
      </c>
      <c r="J90" s="59">
        <v>453.745</v>
      </c>
      <c r="K90" s="59">
        <v>975.22</v>
      </c>
      <c r="N90" s="59">
        <v>521.5</v>
      </c>
      <c r="O90" s="59">
        <v>520.15000000000009</v>
      </c>
      <c r="P90" s="59">
        <v>649.40499999999997</v>
      </c>
      <c r="Q90" s="59">
        <v>978.98500000000001</v>
      </c>
      <c r="R90" s="59">
        <v>975.23</v>
      </c>
      <c r="S90" s="59">
        <v>485.23500000000001</v>
      </c>
      <c r="T90" s="59">
        <v>981.58500000000004</v>
      </c>
      <c r="U90" s="59">
        <v>572.51499999999999</v>
      </c>
      <c r="V90" s="59">
        <v>523.5</v>
      </c>
      <c r="W90" s="59">
        <v>521.5</v>
      </c>
      <c r="X90" s="59">
        <v>979.03</v>
      </c>
      <c r="Y90" s="59">
        <v>651</v>
      </c>
      <c r="Z90" s="59">
        <v>195.26999999999998</v>
      </c>
      <c r="AA90" s="59">
        <v>521.5</v>
      </c>
      <c r="AB90" s="59">
        <v>651</v>
      </c>
      <c r="AC90" s="59">
        <v>778.5</v>
      </c>
      <c r="AD90" s="59">
        <v>1000.1</v>
      </c>
      <c r="AE90" s="59">
        <v>681.8</v>
      </c>
      <c r="AF90" s="59">
        <v>794.8</v>
      </c>
      <c r="AG90" s="59">
        <v>876.375</v>
      </c>
      <c r="AH90" s="59">
        <v>779.2</v>
      </c>
      <c r="AI90" s="59">
        <v>878.94</v>
      </c>
      <c r="AJ90" s="59">
        <v>389.6</v>
      </c>
      <c r="AK90" s="59">
        <v>981.77499999999998</v>
      </c>
      <c r="AL90" s="59">
        <v>391.08000000000004</v>
      </c>
      <c r="AM90" s="59">
        <v>1004.49</v>
      </c>
      <c r="AN90" s="59">
        <v>972.1</v>
      </c>
      <c r="AO90" s="59">
        <v>608.31500000000005</v>
      </c>
      <c r="AP90" s="59">
        <v>681.01499999999999</v>
      </c>
      <c r="BC90" s="59">
        <v>979.16499999999996</v>
      </c>
      <c r="BE90" s="59">
        <v>885.68000000000006</v>
      </c>
      <c r="BF90" s="59">
        <v>5.4999999999999997E-3</v>
      </c>
      <c r="BG90" s="59">
        <v>862</v>
      </c>
    </row>
    <row r="91" spans="1:59">
      <c r="A91" s="59">
        <v>520.09</v>
      </c>
      <c r="B91" s="59">
        <v>585</v>
      </c>
      <c r="C91" s="59">
        <v>584.49</v>
      </c>
      <c r="D91" s="59">
        <v>519.24</v>
      </c>
      <c r="E91" s="59">
        <v>649.44000000000005</v>
      </c>
      <c r="F91" s="59">
        <v>649.44000000000005</v>
      </c>
      <c r="G91" s="59">
        <v>885.08</v>
      </c>
      <c r="H91" s="59">
        <v>875.74</v>
      </c>
      <c r="I91" s="59">
        <v>977.67</v>
      </c>
      <c r="J91" s="59">
        <v>454.15</v>
      </c>
      <c r="K91" s="59">
        <v>976.03</v>
      </c>
      <c r="N91" s="59">
        <v>522</v>
      </c>
      <c r="O91" s="59">
        <v>520.57000000000005</v>
      </c>
      <c r="P91" s="59">
        <v>650</v>
      </c>
      <c r="Q91" s="59">
        <v>979.85</v>
      </c>
      <c r="R91" s="59">
        <v>976.04</v>
      </c>
      <c r="S91" s="59">
        <v>485.54</v>
      </c>
      <c r="T91" s="59">
        <v>982.44</v>
      </c>
      <c r="U91" s="59">
        <v>573.01</v>
      </c>
      <c r="V91" s="59">
        <v>524</v>
      </c>
      <c r="W91" s="59">
        <v>522</v>
      </c>
      <c r="X91" s="59">
        <v>979.93</v>
      </c>
      <c r="Y91" s="59">
        <v>651.5</v>
      </c>
      <c r="Z91" s="59">
        <v>195.42</v>
      </c>
      <c r="AA91" s="59">
        <v>522</v>
      </c>
      <c r="AB91" s="59">
        <v>651.5</v>
      </c>
      <c r="AC91" s="59">
        <v>779</v>
      </c>
      <c r="AD91" s="59">
        <v>1000.84</v>
      </c>
      <c r="AE91" s="59">
        <v>682.5</v>
      </c>
      <c r="AF91" s="59">
        <v>795</v>
      </c>
      <c r="AG91" s="59">
        <v>877.5</v>
      </c>
      <c r="AH91" s="59">
        <v>780</v>
      </c>
      <c r="AI91" s="59">
        <v>879.75</v>
      </c>
      <c r="AJ91" s="59">
        <v>390</v>
      </c>
      <c r="AK91" s="59">
        <v>982.75</v>
      </c>
      <c r="AL91" s="59">
        <v>391.43</v>
      </c>
      <c r="AM91" s="59">
        <v>1004.74</v>
      </c>
      <c r="AN91" s="59">
        <v>973.2</v>
      </c>
      <c r="AO91" s="59">
        <v>609</v>
      </c>
      <c r="AP91" s="59">
        <v>681.8</v>
      </c>
      <c r="BC91" s="59">
        <v>980.08</v>
      </c>
      <c r="BE91" s="59">
        <v>886.27</v>
      </c>
      <c r="BF91" s="59">
        <v>5.0000000000000001E-3</v>
      </c>
      <c r="BG91" s="59">
        <v>784</v>
      </c>
    </row>
    <row r="92" spans="1:59">
      <c r="A92" s="59">
        <v>520.6400000000001</v>
      </c>
      <c r="B92" s="59">
        <v>585.54999999999995</v>
      </c>
      <c r="C92" s="59">
        <v>585.005</v>
      </c>
      <c r="D92" s="59">
        <v>519.81999999999994</v>
      </c>
      <c r="E92" s="59">
        <v>650</v>
      </c>
      <c r="F92" s="59">
        <v>650</v>
      </c>
      <c r="G92" s="59">
        <v>885.81999999999994</v>
      </c>
      <c r="H92" s="59">
        <v>876.63499999999999</v>
      </c>
      <c r="I92" s="59">
        <v>978.57999999999993</v>
      </c>
      <c r="J92" s="59">
        <v>454.60500000000002</v>
      </c>
      <c r="K92" s="59">
        <v>976.93000000000006</v>
      </c>
      <c r="N92" s="59">
        <v>522.5</v>
      </c>
      <c r="O92" s="59">
        <v>521.10500000000002</v>
      </c>
      <c r="P92" s="59">
        <v>650.61</v>
      </c>
      <c r="Q92" s="59">
        <v>980.84</v>
      </c>
      <c r="R92" s="59">
        <v>976.94</v>
      </c>
      <c r="S92" s="59">
        <v>485.995</v>
      </c>
      <c r="T92" s="59">
        <v>983.38000000000011</v>
      </c>
      <c r="U92" s="59">
        <v>573.58500000000004</v>
      </c>
      <c r="V92" s="59">
        <v>524.5</v>
      </c>
      <c r="W92" s="59">
        <v>522.5</v>
      </c>
      <c r="X92" s="59">
        <v>980.88499999999999</v>
      </c>
      <c r="Y92" s="59">
        <v>652.25</v>
      </c>
      <c r="Z92" s="59">
        <v>195.6</v>
      </c>
      <c r="AA92" s="59">
        <v>522.5</v>
      </c>
      <c r="AB92" s="59">
        <v>652.25</v>
      </c>
      <c r="AC92" s="59">
        <v>780</v>
      </c>
      <c r="AD92" s="59">
        <v>1001.6</v>
      </c>
      <c r="AE92" s="59">
        <v>683.55</v>
      </c>
      <c r="AF92" s="59">
        <v>795.3</v>
      </c>
      <c r="AG92" s="59">
        <v>878.625</v>
      </c>
      <c r="AH92" s="59">
        <v>781.2</v>
      </c>
      <c r="AI92" s="59">
        <v>880.96499999999992</v>
      </c>
      <c r="AJ92" s="59">
        <v>390.6</v>
      </c>
      <c r="AK92" s="59">
        <v>983.875</v>
      </c>
      <c r="AL92" s="59">
        <v>391.88</v>
      </c>
      <c r="AM92" s="59">
        <v>1004.99</v>
      </c>
      <c r="AN92" s="59">
        <v>974.40000000000009</v>
      </c>
      <c r="AO92" s="59">
        <v>609.625</v>
      </c>
      <c r="AP92" s="59">
        <v>682.58999999999992</v>
      </c>
      <c r="BC92" s="59">
        <v>981</v>
      </c>
      <c r="BE92" s="59">
        <v>886.9</v>
      </c>
      <c r="BF92" s="59">
        <v>4.5000000000000005E-3</v>
      </c>
      <c r="BG92" s="59">
        <v>705.5</v>
      </c>
    </row>
    <row r="93" spans="1:59">
      <c r="A93" s="59">
        <v>521.19000000000005</v>
      </c>
      <c r="B93" s="59">
        <v>586.1</v>
      </c>
      <c r="C93" s="59">
        <v>585.52</v>
      </c>
      <c r="D93" s="59">
        <v>520.4</v>
      </c>
      <c r="E93" s="59">
        <v>650.55999999999995</v>
      </c>
      <c r="F93" s="59">
        <v>650.55999999999995</v>
      </c>
      <c r="G93" s="59">
        <v>886.56</v>
      </c>
      <c r="H93" s="59">
        <v>877.53</v>
      </c>
      <c r="I93" s="59">
        <v>979.49</v>
      </c>
      <c r="J93" s="59">
        <v>455.06</v>
      </c>
      <c r="K93" s="59">
        <v>977.83</v>
      </c>
      <c r="N93" s="59">
        <v>523</v>
      </c>
      <c r="O93" s="59">
        <v>521.64</v>
      </c>
      <c r="P93" s="59">
        <v>651.22</v>
      </c>
      <c r="Q93" s="59">
        <v>981.83</v>
      </c>
      <c r="R93" s="59">
        <v>977.84</v>
      </c>
      <c r="S93" s="59">
        <v>486.45</v>
      </c>
      <c r="T93" s="59">
        <v>984.32</v>
      </c>
      <c r="U93" s="59">
        <v>574.16</v>
      </c>
      <c r="V93" s="59">
        <v>525</v>
      </c>
      <c r="W93" s="59">
        <v>523</v>
      </c>
      <c r="X93" s="59">
        <v>981.84</v>
      </c>
      <c r="Y93" s="59">
        <v>653</v>
      </c>
      <c r="Z93" s="59">
        <v>195.78</v>
      </c>
      <c r="AA93" s="59">
        <v>523</v>
      </c>
      <c r="AB93" s="59">
        <v>653</v>
      </c>
      <c r="AC93" s="59">
        <v>781</v>
      </c>
      <c r="AD93" s="59">
        <v>1002.36</v>
      </c>
      <c r="AE93" s="59">
        <v>684.6</v>
      </c>
      <c r="AF93" s="59">
        <v>795.6</v>
      </c>
      <c r="AG93" s="59">
        <v>879.75</v>
      </c>
      <c r="AH93" s="59">
        <v>782.4</v>
      </c>
      <c r="AI93" s="59">
        <v>882.18</v>
      </c>
      <c r="AJ93" s="59">
        <v>391.2</v>
      </c>
      <c r="AK93" s="59">
        <v>985</v>
      </c>
      <c r="AL93" s="59">
        <v>392.33</v>
      </c>
      <c r="AM93" s="59">
        <v>1005.24</v>
      </c>
      <c r="AN93" s="59">
        <v>975.6</v>
      </c>
      <c r="AO93" s="59">
        <v>610.25</v>
      </c>
      <c r="AP93" s="59">
        <v>683.38</v>
      </c>
      <c r="BC93" s="59">
        <v>981.92</v>
      </c>
      <c r="BE93" s="59">
        <v>887.53</v>
      </c>
      <c r="BF93" s="59">
        <v>4.0000000000000001E-3</v>
      </c>
      <c r="BG93" s="59">
        <v>627</v>
      </c>
    </row>
    <row r="94" spans="1:59">
      <c r="A94" s="59">
        <v>521.75500000000011</v>
      </c>
      <c r="B94" s="59">
        <v>586.72500000000002</v>
      </c>
      <c r="C94" s="59">
        <v>586.17499999999995</v>
      </c>
      <c r="D94" s="59">
        <v>520.86500000000001</v>
      </c>
      <c r="E94" s="59">
        <v>651.29499999999996</v>
      </c>
      <c r="F94" s="59">
        <v>651.29499999999996</v>
      </c>
      <c r="G94" s="59">
        <v>887.61500000000001</v>
      </c>
      <c r="H94" s="59">
        <v>878.72499999999991</v>
      </c>
      <c r="I94" s="59">
        <v>980.46500000000003</v>
      </c>
      <c r="J94" s="59">
        <v>455.55500000000001</v>
      </c>
      <c r="K94" s="59">
        <v>978.72500000000002</v>
      </c>
      <c r="N94" s="59">
        <v>524</v>
      </c>
      <c r="O94" s="59">
        <v>522.23500000000001</v>
      </c>
      <c r="P94" s="59">
        <v>651.93000000000006</v>
      </c>
      <c r="Q94" s="59">
        <v>982.94</v>
      </c>
      <c r="R94" s="59">
        <v>978.73500000000001</v>
      </c>
      <c r="S94" s="59">
        <v>486.81</v>
      </c>
      <c r="T94" s="59">
        <v>985.51</v>
      </c>
      <c r="U94" s="59">
        <v>574.77</v>
      </c>
      <c r="V94" s="59">
        <v>525.5</v>
      </c>
      <c r="W94" s="59">
        <v>524</v>
      </c>
      <c r="X94" s="59">
        <v>983.05</v>
      </c>
      <c r="Y94" s="59">
        <v>653.75</v>
      </c>
      <c r="Z94" s="59">
        <v>196.01999999999998</v>
      </c>
      <c r="AA94" s="59">
        <v>524</v>
      </c>
      <c r="AB94" s="59">
        <v>653.75</v>
      </c>
      <c r="AC94" s="59">
        <v>782.5</v>
      </c>
      <c r="AD94" s="59">
        <v>1003.1</v>
      </c>
      <c r="AE94" s="59">
        <v>685.3</v>
      </c>
      <c r="AF94" s="59">
        <v>795.8</v>
      </c>
      <c r="AG94" s="59">
        <v>880.875</v>
      </c>
      <c r="AH94" s="59">
        <v>783.2</v>
      </c>
      <c r="AI94" s="59">
        <v>882.99</v>
      </c>
      <c r="AJ94" s="59">
        <v>391.6</v>
      </c>
      <c r="AK94" s="59">
        <v>986.495</v>
      </c>
      <c r="AL94" s="59">
        <v>392.86500000000001</v>
      </c>
      <c r="AM94" s="59">
        <v>1005.53</v>
      </c>
      <c r="AN94" s="59">
        <v>977</v>
      </c>
      <c r="AO94" s="59">
        <v>611.06500000000005</v>
      </c>
      <c r="AP94" s="59">
        <v>684.43000000000006</v>
      </c>
      <c r="BC94" s="59">
        <v>983.21499999999992</v>
      </c>
      <c r="BE94" s="59">
        <v>888.44</v>
      </c>
      <c r="BF94" s="59">
        <v>3.5000000000000001E-3</v>
      </c>
      <c r="BG94" s="59">
        <v>548.5</v>
      </c>
    </row>
    <row r="95" spans="1:59">
      <c r="A95" s="59">
        <v>522.32000000000005</v>
      </c>
      <c r="B95" s="59">
        <v>587.35</v>
      </c>
      <c r="C95" s="59">
        <v>586.83000000000004</v>
      </c>
      <c r="D95" s="59">
        <v>521.33000000000004</v>
      </c>
      <c r="E95" s="59">
        <v>652.03</v>
      </c>
      <c r="F95" s="59">
        <v>652.03</v>
      </c>
      <c r="G95" s="59">
        <v>888.67</v>
      </c>
      <c r="H95" s="59">
        <v>879.92</v>
      </c>
      <c r="I95" s="59">
        <v>981.44</v>
      </c>
      <c r="J95" s="59">
        <v>456.05</v>
      </c>
      <c r="K95" s="59">
        <v>979.62</v>
      </c>
      <c r="N95" s="59">
        <v>525</v>
      </c>
      <c r="O95" s="59">
        <v>522.83000000000004</v>
      </c>
      <c r="P95" s="59">
        <v>652.64</v>
      </c>
      <c r="Q95" s="59">
        <v>984.05</v>
      </c>
      <c r="R95" s="59">
        <v>979.63</v>
      </c>
      <c r="S95" s="59">
        <v>487.17</v>
      </c>
      <c r="T95" s="59">
        <v>986.7</v>
      </c>
      <c r="U95" s="59">
        <v>575.38</v>
      </c>
      <c r="V95" s="59">
        <v>526</v>
      </c>
      <c r="W95" s="59">
        <v>525</v>
      </c>
      <c r="X95" s="59">
        <v>984.26</v>
      </c>
      <c r="Y95" s="59">
        <v>654.5</v>
      </c>
      <c r="Z95" s="59">
        <v>196.26</v>
      </c>
      <c r="AA95" s="59">
        <v>525</v>
      </c>
      <c r="AB95" s="59">
        <v>654.5</v>
      </c>
      <c r="AC95" s="59">
        <v>784</v>
      </c>
      <c r="AD95" s="59">
        <v>1003.84</v>
      </c>
      <c r="AE95" s="59">
        <v>686</v>
      </c>
      <c r="AF95" s="59">
        <v>796</v>
      </c>
      <c r="AG95" s="59">
        <v>882</v>
      </c>
      <c r="AH95" s="59">
        <v>784</v>
      </c>
      <c r="AI95" s="59">
        <v>883.8</v>
      </c>
      <c r="AJ95" s="59">
        <v>392</v>
      </c>
      <c r="AK95" s="59">
        <v>987.99</v>
      </c>
      <c r="AL95" s="59">
        <v>393.4</v>
      </c>
      <c r="AM95" s="59">
        <v>1005.82</v>
      </c>
      <c r="AN95" s="59">
        <v>978.4</v>
      </c>
      <c r="AO95" s="59">
        <v>611.88</v>
      </c>
      <c r="AP95" s="59">
        <v>685.48</v>
      </c>
      <c r="BC95" s="59">
        <v>984.51</v>
      </c>
      <c r="BE95" s="59">
        <v>889.35</v>
      </c>
      <c r="BF95" s="59">
        <v>3.0000000000000001E-3</v>
      </c>
      <c r="BG95" s="59">
        <v>470</v>
      </c>
    </row>
    <row r="96" spans="1:59">
      <c r="A96" s="59">
        <v>523.00500000000011</v>
      </c>
      <c r="B96" s="59">
        <v>588.17000000000007</v>
      </c>
      <c r="C96" s="59">
        <v>587.67000000000007</v>
      </c>
      <c r="D96" s="59">
        <v>522.08000000000004</v>
      </c>
      <c r="E96" s="59">
        <v>652.97</v>
      </c>
      <c r="F96" s="59">
        <v>652.97</v>
      </c>
      <c r="G96" s="59">
        <v>889.87</v>
      </c>
      <c r="H96" s="59">
        <v>881.2349999999999</v>
      </c>
      <c r="I96" s="59">
        <v>982.81</v>
      </c>
      <c r="J96" s="59">
        <v>456.59500000000003</v>
      </c>
      <c r="K96" s="59">
        <v>981.05</v>
      </c>
      <c r="N96" s="59">
        <v>525.5</v>
      </c>
      <c r="O96" s="59">
        <v>523.47500000000002</v>
      </c>
      <c r="P96" s="59">
        <v>653.55500000000006</v>
      </c>
      <c r="Q96" s="59">
        <v>985.245</v>
      </c>
      <c r="R96" s="59">
        <v>981.06500000000005</v>
      </c>
      <c r="S96" s="59">
        <v>487.77</v>
      </c>
      <c r="T96" s="59">
        <v>988.10500000000002</v>
      </c>
      <c r="U96" s="59">
        <v>576.14</v>
      </c>
      <c r="V96" s="59">
        <v>527</v>
      </c>
      <c r="W96" s="59">
        <v>525.5</v>
      </c>
      <c r="X96" s="59">
        <v>985.85</v>
      </c>
      <c r="Y96" s="59">
        <v>655.5</v>
      </c>
      <c r="Z96" s="59">
        <v>196.56</v>
      </c>
      <c r="AA96" s="59">
        <v>525.5</v>
      </c>
      <c r="AB96" s="59">
        <v>655.5</v>
      </c>
      <c r="AC96" s="59">
        <v>785</v>
      </c>
      <c r="AD96" s="59">
        <v>1004.84</v>
      </c>
      <c r="AE96" s="59">
        <v>687.4</v>
      </c>
      <c r="AF96" s="59">
        <v>796.4</v>
      </c>
      <c r="AG96" s="59">
        <v>883.35</v>
      </c>
      <c r="AH96" s="59">
        <v>785.6</v>
      </c>
      <c r="AI96" s="59">
        <v>885.42</v>
      </c>
      <c r="AJ96" s="59">
        <v>392.8</v>
      </c>
      <c r="AK96" s="59">
        <v>989.27</v>
      </c>
      <c r="AL96" s="59">
        <v>393.88499999999999</v>
      </c>
      <c r="AM96" s="59">
        <v>1006.1600000000001</v>
      </c>
      <c r="AN96" s="59">
        <v>980.2</v>
      </c>
      <c r="AO96" s="59">
        <v>612.755</v>
      </c>
      <c r="AP96" s="59">
        <v>686.61500000000001</v>
      </c>
      <c r="BC96" s="59">
        <v>985.94</v>
      </c>
      <c r="BE96" s="59">
        <v>890.33500000000004</v>
      </c>
      <c r="BF96" s="59">
        <v>2.5000000000000001E-3</v>
      </c>
      <c r="BG96" s="59">
        <v>391.5</v>
      </c>
    </row>
    <row r="97" spans="1:59">
      <c r="A97" s="59">
        <v>523.69000000000005</v>
      </c>
      <c r="B97" s="59">
        <v>588.99</v>
      </c>
      <c r="C97" s="59">
        <v>588.51</v>
      </c>
      <c r="D97" s="59">
        <v>522.83000000000004</v>
      </c>
      <c r="E97" s="59">
        <v>653.91</v>
      </c>
      <c r="F97" s="59">
        <v>653.91</v>
      </c>
      <c r="G97" s="59">
        <v>891.07</v>
      </c>
      <c r="H97" s="59">
        <v>882.55</v>
      </c>
      <c r="I97" s="59">
        <v>984.18</v>
      </c>
      <c r="J97" s="59">
        <v>457.14</v>
      </c>
      <c r="K97" s="59">
        <v>982.48</v>
      </c>
      <c r="N97" s="59">
        <v>526</v>
      </c>
      <c r="O97" s="59">
        <v>524.12</v>
      </c>
      <c r="P97" s="59">
        <v>654.47</v>
      </c>
      <c r="Q97" s="59">
        <v>986.44</v>
      </c>
      <c r="R97" s="59">
        <v>982.5</v>
      </c>
      <c r="S97" s="59">
        <v>488.37</v>
      </c>
      <c r="T97" s="59">
        <v>989.51</v>
      </c>
      <c r="U97" s="59">
        <v>576.9</v>
      </c>
      <c r="V97" s="59">
        <v>528</v>
      </c>
      <c r="W97" s="59">
        <v>526</v>
      </c>
      <c r="X97" s="59">
        <v>987.44</v>
      </c>
      <c r="Y97" s="59">
        <v>656.5</v>
      </c>
      <c r="Z97" s="59">
        <v>196.86</v>
      </c>
      <c r="AA97" s="59">
        <v>526</v>
      </c>
      <c r="AB97" s="59">
        <v>656.5</v>
      </c>
      <c r="AC97" s="59">
        <v>786</v>
      </c>
      <c r="AD97" s="59">
        <v>1005.84</v>
      </c>
      <c r="AE97" s="59">
        <v>688.8</v>
      </c>
      <c r="AF97" s="59">
        <v>796.8</v>
      </c>
      <c r="AG97" s="59">
        <v>884.7</v>
      </c>
      <c r="AH97" s="59">
        <v>787.2</v>
      </c>
      <c r="AI97" s="59">
        <v>887.04</v>
      </c>
      <c r="AJ97" s="59">
        <v>393.6</v>
      </c>
      <c r="AK97" s="59">
        <v>990.55</v>
      </c>
      <c r="AL97" s="59">
        <v>394.37</v>
      </c>
      <c r="AM97" s="59">
        <v>1006.5</v>
      </c>
      <c r="AN97" s="59">
        <v>982</v>
      </c>
      <c r="AO97" s="59">
        <v>613.63</v>
      </c>
      <c r="AP97" s="59">
        <v>687.75</v>
      </c>
      <c r="BC97" s="59">
        <v>987.37</v>
      </c>
      <c r="BE97" s="59">
        <v>891.32</v>
      </c>
      <c r="BF97" s="59">
        <v>2E-3</v>
      </c>
      <c r="BG97" s="59">
        <v>313</v>
      </c>
    </row>
    <row r="98" spans="1:59">
      <c r="A98" s="59">
        <v>524.68499999999995</v>
      </c>
      <c r="B98" s="59">
        <v>590.25</v>
      </c>
      <c r="C98" s="59">
        <v>589.69499999999994</v>
      </c>
      <c r="D98" s="59">
        <v>523.69000000000005</v>
      </c>
      <c r="E98" s="59">
        <v>655.22</v>
      </c>
      <c r="F98" s="59">
        <v>655.22</v>
      </c>
      <c r="G98" s="59">
        <v>892.84500000000003</v>
      </c>
      <c r="H98" s="59">
        <v>884.43499999999995</v>
      </c>
      <c r="I98" s="59">
        <v>986.255</v>
      </c>
      <c r="J98" s="59">
        <v>458.08499999999998</v>
      </c>
      <c r="K98" s="59">
        <v>984.54500000000007</v>
      </c>
      <c r="N98" s="59">
        <v>527.5</v>
      </c>
      <c r="O98" s="59">
        <v>525.21</v>
      </c>
      <c r="P98" s="59">
        <v>655.89</v>
      </c>
      <c r="Q98" s="59">
        <v>988.37</v>
      </c>
      <c r="R98" s="59">
        <v>984.56</v>
      </c>
      <c r="S98" s="59">
        <v>489.07</v>
      </c>
      <c r="T98" s="59">
        <v>991.44499999999994</v>
      </c>
      <c r="U98" s="59">
        <v>578.05999999999995</v>
      </c>
      <c r="V98" s="59">
        <v>529</v>
      </c>
      <c r="W98" s="59">
        <v>527.5</v>
      </c>
      <c r="X98" s="59">
        <v>989.46</v>
      </c>
      <c r="Y98" s="59">
        <v>657.75</v>
      </c>
      <c r="Z98" s="59">
        <v>197.28</v>
      </c>
      <c r="AA98" s="59">
        <v>527.5</v>
      </c>
      <c r="AB98" s="59">
        <v>657.75</v>
      </c>
      <c r="AC98" s="59">
        <v>788</v>
      </c>
      <c r="AD98" s="59">
        <v>1007.34</v>
      </c>
      <c r="AE98" s="59">
        <v>690.2</v>
      </c>
      <c r="AF98" s="59">
        <v>797.2</v>
      </c>
      <c r="AG98" s="59">
        <v>886.95</v>
      </c>
      <c r="AH98" s="59">
        <v>788.8</v>
      </c>
      <c r="AI98" s="59">
        <v>888.66</v>
      </c>
      <c r="AJ98" s="59">
        <v>394.4</v>
      </c>
      <c r="AK98" s="59">
        <v>992.52</v>
      </c>
      <c r="AL98" s="59">
        <v>395.30500000000001</v>
      </c>
      <c r="AM98" s="59">
        <v>1006.97</v>
      </c>
      <c r="AN98" s="59">
        <v>984.4</v>
      </c>
      <c r="AO98" s="59">
        <v>615.005</v>
      </c>
      <c r="AP98" s="59">
        <v>689.32500000000005</v>
      </c>
      <c r="BC98" s="59">
        <v>989.44499999999994</v>
      </c>
      <c r="BE98" s="59">
        <v>892.82</v>
      </c>
      <c r="BF98" s="59">
        <v>1.5E-3</v>
      </c>
      <c r="BG98" s="59">
        <v>235</v>
      </c>
    </row>
    <row r="99" spans="1:59">
      <c r="A99" s="59">
        <v>525.67999999999995</v>
      </c>
      <c r="B99" s="59">
        <v>591.51</v>
      </c>
      <c r="C99" s="59">
        <v>590.88</v>
      </c>
      <c r="D99" s="59">
        <v>524.54999999999995</v>
      </c>
      <c r="E99" s="59">
        <v>656.53</v>
      </c>
      <c r="F99" s="59">
        <v>656.53</v>
      </c>
      <c r="G99" s="59">
        <v>894.62</v>
      </c>
      <c r="H99" s="59">
        <v>886.32</v>
      </c>
      <c r="I99" s="59">
        <v>988.33</v>
      </c>
      <c r="J99" s="59">
        <v>459.03</v>
      </c>
      <c r="K99" s="59">
        <v>986.61</v>
      </c>
      <c r="N99" s="59">
        <v>529</v>
      </c>
      <c r="O99" s="59">
        <v>526.29999999999995</v>
      </c>
      <c r="P99" s="59">
        <v>657.31</v>
      </c>
      <c r="Q99" s="59">
        <v>990.3</v>
      </c>
      <c r="R99" s="59">
        <v>986.62</v>
      </c>
      <c r="S99" s="59">
        <v>489.77</v>
      </c>
      <c r="T99" s="59">
        <v>993.38</v>
      </c>
      <c r="U99" s="59">
        <v>579.22</v>
      </c>
      <c r="V99" s="59">
        <v>530</v>
      </c>
      <c r="W99" s="59">
        <v>529</v>
      </c>
      <c r="X99" s="59">
        <v>991.48</v>
      </c>
      <c r="Y99" s="59">
        <v>659</v>
      </c>
      <c r="Z99" s="59">
        <v>197.7</v>
      </c>
      <c r="AA99" s="59">
        <v>529</v>
      </c>
      <c r="AB99" s="59">
        <v>659</v>
      </c>
      <c r="AC99" s="59">
        <v>790</v>
      </c>
      <c r="AD99" s="59">
        <v>1008.84</v>
      </c>
      <c r="AE99" s="59">
        <v>691.6</v>
      </c>
      <c r="AF99" s="59">
        <v>797.6</v>
      </c>
      <c r="AG99" s="59">
        <v>889.2</v>
      </c>
      <c r="AH99" s="59">
        <v>790.4</v>
      </c>
      <c r="AI99" s="59">
        <v>890.28</v>
      </c>
      <c r="AJ99" s="59">
        <v>395.2</v>
      </c>
      <c r="AK99" s="59">
        <v>994.49</v>
      </c>
      <c r="AL99" s="59">
        <v>396.24</v>
      </c>
      <c r="AM99" s="59">
        <v>1007.44</v>
      </c>
      <c r="AN99" s="59">
        <v>986.8</v>
      </c>
      <c r="AO99" s="59">
        <v>616.38</v>
      </c>
      <c r="AP99" s="59">
        <v>690.9</v>
      </c>
      <c r="BC99" s="59">
        <v>991.52</v>
      </c>
      <c r="BE99" s="59">
        <v>894.32</v>
      </c>
      <c r="BF99" s="59">
        <v>1E-3</v>
      </c>
      <c r="BG99" s="59">
        <v>157</v>
      </c>
    </row>
  </sheetData>
  <sheetProtection algorithmName="SHA-512" hashValue="sTc9PuEtEeohJT0cOUqt7SRWR35eWeqL9gs5s888YKwvMsA0OdH3IuOjt69b3oVzPt3l4H8r/DugGPUbtBi+tw==" saltValue="TU+PQOuidK1Ut5PptPoCDQ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9"/>
  <sheetViews>
    <sheetView topLeftCell="A1048576" workbookViewId="0">
      <selection activeCell="B5" sqref="A1:XFD1048576"/>
    </sheetView>
  </sheetViews>
  <sheetFormatPr defaultRowHeight="16.5" zeroHeight="1"/>
  <cols>
    <col min="1" max="1" width="8.25" style="59" customWidth="1"/>
    <col min="2" max="16384" width="9" style="59"/>
  </cols>
  <sheetData>
    <row r="1" spans="1:59" ht="18.75" hidden="1" customHeight="1">
      <c r="A1" s="61" t="s">
        <v>16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61" t="s">
        <v>26</v>
      </c>
      <c r="L1" s="61" t="s">
        <v>27</v>
      </c>
      <c r="M1" s="61" t="s">
        <v>28</v>
      </c>
      <c r="N1" s="61" t="s">
        <v>29</v>
      </c>
      <c r="O1" s="61" t="s">
        <v>30</v>
      </c>
      <c r="P1" s="61" t="s">
        <v>31</v>
      </c>
      <c r="Q1" s="61" t="s">
        <v>32</v>
      </c>
      <c r="R1" s="61" t="s">
        <v>33</v>
      </c>
      <c r="S1" s="61" t="s">
        <v>34</v>
      </c>
      <c r="T1" s="61" t="s">
        <v>35</v>
      </c>
      <c r="U1" s="61" t="s">
        <v>36</v>
      </c>
      <c r="V1" s="61" t="s">
        <v>195</v>
      </c>
      <c r="W1" s="61" t="s">
        <v>196</v>
      </c>
      <c r="X1" s="61" t="s">
        <v>197</v>
      </c>
      <c r="Y1" s="61" t="s">
        <v>198</v>
      </c>
      <c r="Z1" s="61" t="s">
        <v>199</v>
      </c>
      <c r="AA1" s="61" t="s">
        <v>200</v>
      </c>
      <c r="AB1" s="61" t="s">
        <v>201</v>
      </c>
      <c r="AC1" s="61" t="s">
        <v>202</v>
      </c>
      <c r="AD1" s="61" t="s">
        <v>203</v>
      </c>
      <c r="AE1" s="61" t="s">
        <v>204</v>
      </c>
      <c r="AF1" s="61" t="s">
        <v>205</v>
      </c>
      <c r="AG1" s="61" t="s">
        <v>206</v>
      </c>
      <c r="AH1" s="61" t="s">
        <v>207</v>
      </c>
      <c r="AI1" s="61" t="s">
        <v>208</v>
      </c>
      <c r="AJ1" s="61" t="s">
        <v>209</v>
      </c>
      <c r="AK1" s="61" t="s">
        <v>210</v>
      </c>
      <c r="AL1" s="61" t="s">
        <v>211</v>
      </c>
      <c r="AM1" s="61" t="s">
        <v>212</v>
      </c>
      <c r="AN1" s="61" t="s">
        <v>213</v>
      </c>
      <c r="AO1" s="61" t="s">
        <v>214</v>
      </c>
      <c r="AP1" s="61" t="s">
        <v>215</v>
      </c>
      <c r="AQ1" s="61" t="s">
        <v>216</v>
      </c>
      <c r="AR1" s="61" t="s">
        <v>217</v>
      </c>
      <c r="AS1" s="61" t="s">
        <v>218</v>
      </c>
      <c r="AT1" s="61" t="s">
        <v>219</v>
      </c>
      <c r="AU1" s="61" t="s">
        <v>220</v>
      </c>
      <c r="AV1" s="61" t="s">
        <v>221</v>
      </c>
      <c r="AW1" s="61" t="s">
        <v>222</v>
      </c>
      <c r="AX1" s="61" t="s">
        <v>223</v>
      </c>
      <c r="AY1" s="61" t="s">
        <v>224</v>
      </c>
      <c r="AZ1" s="61" t="s">
        <v>225</v>
      </c>
      <c r="BA1" s="61" t="s">
        <v>226</v>
      </c>
      <c r="BB1" s="61" t="s">
        <v>227</v>
      </c>
      <c r="BC1" s="61" t="s">
        <v>228</v>
      </c>
      <c r="BD1" s="61" t="s">
        <v>229</v>
      </c>
      <c r="BE1" s="72" t="s">
        <v>1002</v>
      </c>
      <c r="BF1" s="63" t="s">
        <v>230</v>
      </c>
      <c r="BG1" s="63" t="s">
        <v>231</v>
      </c>
    </row>
    <row r="2" spans="1:59" ht="18.75" hidden="1" customHeight="1">
      <c r="A2" s="62">
        <f>INDEX(대학별계산!$I$7:$I$307,COLUMN(A1),1,1)</f>
        <v>513.928</v>
      </c>
      <c r="B2" s="62">
        <f>INDEX(대학별계산!$I$7:$I$307,COLUMN(B1),1,1)</f>
        <v>581.02650000000006</v>
      </c>
      <c r="C2" s="62">
        <f>INDEX(대학별계산!$I$7:$I$307,COLUMN(C1),1,1)</f>
        <v>580.37850000000003</v>
      </c>
      <c r="D2" s="62">
        <f>INDEX(대학별계산!$I$7:$I$307,COLUMN(D1),1,1)</f>
        <v>511.428</v>
      </c>
      <c r="E2" s="62">
        <f>INDEX(대학별계산!$I$7:$I$307,COLUMN(E1),1,1)</f>
        <v>644.86500000000001</v>
      </c>
      <c r="F2" s="62">
        <f>INDEX(대학별계산!$I$7:$I$307,COLUMN(F1),1,1)</f>
        <v>644.86500000000001</v>
      </c>
      <c r="G2" s="62">
        <f>INDEX(대학별계산!$I$7:$I$307,COLUMN(G1),1,1)*0.9</f>
        <v>878.3747699966392</v>
      </c>
      <c r="H2" s="62">
        <f>INDEX(대학별계산!$I$7:$I$307,COLUMN(H1),1,1)</f>
        <v>869.0555927662424</v>
      </c>
      <c r="I2" s="62">
        <f>INDEX(대학별계산!$I$7:$I$307,COLUMN(I1),1,1)</f>
        <v>969.60589185867502</v>
      </c>
      <c r="J2" s="62">
        <f>INDEX(대학별계산!$I$7:$I$307,COLUMN(J1),1,1)</f>
        <v>448.98700000000002</v>
      </c>
      <c r="K2" s="62">
        <f>INDEX(대학별계산!$I$7:$I$307,COLUMN(K1),1,1)</f>
        <v>968.92463253440997</v>
      </c>
      <c r="L2" s="62">
        <f>INDEX(대학별계산!$I$7:$I$307,COLUMN(L1),1,1)</f>
        <v>578.29500000000007</v>
      </c>
      <c r="M2" s="62">
        <f>INDEX(대학별계산!$I$7:$I$307,COLUMN(M1),1,1)</f>
        <v>644.92000000000007</v>
      </c>
      <c r="N2" s="62">
        <f>INDEX(대학별계산!$I$7:$I$307,COLUMN(N1),1,1)</f>
        <v>65.166666666666657</v>
      </c>
      <c r="O2" s="62">
        <f>INDEX(대학별계산!$I$7:$I$307,COLUMN(O1),1,1)</f>
        <v>514.33328000000006</v>
      </c>
      <c r="P2" s="62">
        <f>INDEX(대학별계산!$I$7:$I$307,COLUMN(P1),1,1)</f>
        <v>645.58500000000004</v>
      </c>
      <c r="Q2" s="62">
        <f>INDEX(대학별계산!$I$7:$I$307,COLUMN(Q1),1,1)</f>
        <v>967.27156627836666</v>
      </c>
      <c r="R2" s="62">
        <f>INDEX(대학별계산!$I$7:$I$307,COLUMN(R1),1,1)</f>
        <v>968.92576899777112</v>
      </c>
      <c r="S2" s="62">
        <f>INDEX(대학별계산!$I$7:$I$307,COLUMN(S1),1,1)</f>
        <v>479.73625000000004</v>
      </c>
      <c r="T2" s="62">
        <f>INDEX(대학별계산!$I$7:$I$307,COLUMN(T1),1,1)</f>
        <v>968.81663128893274</v>
      </c>
      <c r="U2" s="62">
        <f>INDEX(대학별계산!$I$7:$I$307,COLUMN(U1),1,1)</f>
        <v>566.72</v>
      </c>
      <c r="V2" s="62">
        <f>INDEX(대학별계산!$I$7:$I$307,COLUMN(V1),1,1)</f>
        <v>522</v>
      </c>
      <c r="W2" s="62">
        <f>INDEX(대학별계산!$I$7:$I$307,COLUMN(W1),1,1)</f>
        <v>519</v>
      </c>
      <c r="X2" s="62">
        <f>INDEX(대학별계산!$I$7:$I$307,COLUMN(X1),1,1)</f>
        <v>965.76578951006911</v>
      </c>
      <c r="Y2" s="62">
        <f>INDEX(대학별계산!$I$7:$I$307,COLUMN(Y1),1,1)</f>
        <v>646</v>
      </c>
      <c r="Z2" s="62">
        <f>INDEX(대학별계산!$I$7:$I$307,COLUMN(Z1),1,1)</f>
        <v>193.73999999999998</v>
      </c>
      <c r="AA2" s="62">
        <f>INDEX(대학별계산!$I$7:$I$307,COLUMN(AA1),1,1)</f>
        <v>519</v>
      </c>
      <c r="AB2" s="62">
        <f>INDEX(대학별계산!$I$7:$I$307,COLUMN(AB1),1,1)</f>
        <v>646</v>
      </c>
      <c r="AC2" s="62">
        <f>INDEX(대학별계산!$I$7:$I$307,COLUMN(AC1),1,1)</f>
        <v>769</v>
      </c>
      <c r="AD2" s="62">
        <f>INDEX(대학별계산!$I$7:$I$307,COLUMN(AD1),1,1)</f>
        <v>996.36</v>
      </c>
      <c r="AE2" s="62">
        <f>INDEX(대학별계산!$I$7:$I$307,COLUMN(AE1),1,1)</f>
        <v>672.7</v>
      </c>
      <c r="AF2" s="62">
        <f>INDEX(대학별계산!$I$7:$I$307,COLUMN(AF1),1,1)</f>
        <v>792.2</v>
      </c>
      <c r="AG2" s="62">
        <f>INDEX(대학별계산!$I$7:$I$307,COLUMN(AG1),1,1)</f>
        <v>864.90000000000009</v>
      </c>
      <c r="AH2" s="62">
        <f>INDEX(대학별계산!$I$7:$I$307,COLUMN(AH1),1,1)</f>
        <v>768.8</v>
      </c>
      <c r="AI2" s="62">
        <f>INDEX(대학별계산!$I$7:$I$307,COLUMN(AI1),1,1)</f>
        <v>868.41</v>
      </c>
      <c r="AJ2" s="62">
        <f>INDEX(대학별계산!$I$7:$I$307,COLUMN(AJ1),1,1)</f>
        <v>384.4</v>
      </c>
      <c r="AK2" s="62">
        <f>INDEX(대학별계산!$I$7:$I$307,COLUMN(AK1),1,1)</f>
        <v>970.96218908353103</v>
      </c>
      <c r="AL2" s="62">
        <f>INDEX(대학별계산!$I$7:$I$307,COLUMN(AL1),1,1)</f>
        <v>387.08914713141104</v>
      </c>
      <c r="AM2" s="62">
        <f>INDEX(대학별계산!$I$7:$I$307,COLUMN(AM1),1,1)</f>
        <v>1001.9</v>
      </c>
      <c r="AN2" s="62">
        <f>INDEX(대학별계산!$I$7:$I$307,COLUMN(AN1),1,1)</f>
        <v>962.19999999999993</v>
      </c>
      <c r="AO2" s="62">
        <f>INDEX(대학별계산!$I$7:$I$307,COLUMN(AO1),1,1)</f>
        <v>601.625</v>
      </c>
      <c r="AP2" s="62">
        <f>INDEX(대학별계산!$I$7:$I$307,COLUMN(AP1),1,1)</f>
        <v>673.57500000000005</v>
      </c>
      <c r="AQ2" s="62">
        <f>INDEX(대학별계산!$I$7:$I$307,COLUMN(AQ1),1,1)</f>
        <v>961.25</v>
      </c>
      <c r="AR2" s="62">
        <f>INDEX(대학별계산!$I$7:$I$307,COLUMN(AR1),1,1)</f>
        <v>864.90000000000009</v>
      </c>
      <c r="AS2" s="62">
        <f>INDEX(대학별계산!$I$7:$I$307,COLUMN(AS1),1,1)</f>
        <v>551.4375</v>
      </c>
      <c r="AT2" s="62">
        <f>INDEX(대학별계산!$I$7:$I$307,COLUMN(AT1),1,1)</f>
        <v>774.17829426282208</v>
      </c>
      <c r="AU2" s="62">
        <f>INDEX(대학별계산!$I$7:$I$307,COLUMN(AU1),1,1)</f>
        <v>968.48406185837825</v>
      </c>
      <c r="AV2" s="62">
        <f>INDEX(대학별계산!$I$7:$I$307,COLUMN(AV1),1,1)</f>
        <v>956.5</v>
      </c>
      <c r="AW2" s="62">
        <f>INDEX(대학별계산!$I$7:$I$307,COLUMN(AW1),1,1)</f>
        <v>646</v>
      </c>
      <c r="AX2" s="62">
        <f>INDEX(대학별계산!$I$7:$I$307,COLUMN(AX1),1,1)</f>
        <v>1009.5625</v>
      </c>
      <c r="AY2" s="62">
        <f>INDEX(대학별계산!$I$7:$I$307,COLUMN(AY1),1,1)</f>
        <v>1009.5625</v>
      </c>
      <c r="AZ2" s="62">
        <f>INDEX(대학별계산!$I$7:$I$307,COLUMN(AZ1),1,1)</f>
        <v>418.15</v>
      </c>
      <c r="BA2" s="62">
        <f>INDEX(대학별계산!$I$7:$I$307,COLUMN(BA1),1,1)</f>
        <v>961</v>
      </c>
      <c r="BB2" s="62">
        <f>INDEX(대학별계산!$I$7:$I$307,COLUMN(BB1),1,1)</f>
        <v>607.5</v>
      </c>
      <c r="BC2" s="62">
        <f>INDEX(대학별계산!$I$7:$I$307,COLUMN(BC1),1,1)</f>
        <v>966.31110312264525</v>
      </c>
      <c r="BD2" s="62">
        <f>INDEX(대학별계산!$I$7:$I$307,COLUMN(BD1),1,1)</f>
        <v>332.53125</v>
      </c>
      <c r="BE2" s="385">
        <f>대학별계산!I67</f>
        <v>877.50725026852842</v>
      </c>
      <c r="BF2" s="63"/>
      <c r="BG2" s="63"/>
    </row>
    <row r="3" spans="1:59" ht="18.75" hidden="1" customHeight="1">
      <c r="A3" s="67">
        <f>INDEX(A$7:$BF$301,MATCH(A2,A$7:A$301)+1,59-COLUMN(A2),1)</f>
        <v>1.4999999999999999E-2</v>
      </c>
      <c r="B3" s="67">
        <f>INDEX(B$7:$BF$301,MATCH(B2,B$7:B$301)+1,59-COLUMN(B2),1)</f>
        <v>9.4999999999999998E-3</v>
      </c>
      <c r="C3" s="67">
        <f>INDEX(C$7:$BF$301,MATCH(C2,C$7:C$301)+1,59-COLUMN(C2),1)</f>
        <v>0.01</v>
      </c>
      <c r="D3" s="67">
        <f>INDEX(D$7:$BF$301,MATCH(D2,D$7:D$301)+1,59-COLUMN(D2),1)</f>
        <v>1.7999999999999999E-2</v>
      </c>
      <c r="E3" s="67">
        <f>INDEX(E$7:$BF$301,MATCH(E2,E$7:E$301)+1,59-COLUMN(E2),1)</f>
        <v>0.01</v>
      </c>
      <c r="F3" s="67">
        <f>INDEX(F$7:$BF$301,MATCH(F2,F$7:F$301)+1,59-COLUMN(F2),1)</f>
        <v>0.01</v>
      </c>
      <c r="G3" s="67">
        <f>INDEX(G$7:$BF$301,MATCH(G2,G$7:G$301)+1,59-COLUMN(G2),1)</f>
        <v>0.01</v>
      </c>
      <c r="H3" s="67">
        <f>INDEX(H$7:$BF$301,MATCH(H2,H$7:H$301)+1,59-COLUMN(H2),1)</f>
        <v>0.01</v>
      </c>
      <c r="I3" s="67">
        <f>INDEX(I$7:$BF$301,MATCH(I2,I$7:I$301)+1,59-COLUMN(I2),1)</f>
        <v>1.0999999999999999E-2</v>
      </c>
      <c r="J3" s="67">
        <f>INDEX(J$7:$BF$301,MATCH(J2,J$7:J$301)+1,59-COLUMN(J2),1)</f>
        <v>1.4E-2</v>
      </c>
      <c r="K3" s="67">
        <f>INDEX(K$7:$BF$301,MATCH(K2,K$7:K$301)+1,59-COLUMN(K2),1)</f>
        <v>0.01</v>
      </c>
      <c r="L3" s="67" t="e">
        <f>INDEX(L$7:$BF$301,MATCH(L2,L$7:L$301)+1,59-COLUMN(L2),1)</f>
        <v>#N/A</v>
      </c>
      <c r="M3" s="67" t="e">
        <f>INDEX(M$7:$BF$301,MATCH(M2,M$7:M$301)+1,59-COLUMN(M2),1)</f>
        <v>#N/A</v>
      </c>
      <c r="N3" s="67" t="e">
        <f>INDEX(N$7:$BF$301,MATCH(N2,N$7:N$301)+1,59-COLUMN(N2),1)</f>
        <v>#N/A</v>
      </c>
      <c r="O3" s="67">
        <f>INDEX(O$7:$BF$301,MATCH(O2,O$7:O$301)+1,59-COLUMN(O2),1)</f>
        <v>1.4999999999999999E-2</v>
      </c>
      <c r="P3" s="67">
        <f>INDEX(P$7:$BF$301,MATCH(P2,P$7:P$301)+1,59-COLUMN(P2),1)</f>
        <v>9.4999999999999998E-3</v>
      </c>
      <c r="Q3" s="67">
        <f>INDEX(Q$7:$BF$301,MATCH(Q2,Q$7:Q$301)+1,59-COLUMN(Q2),1)</f>
        <v>1.4999999999999999E-2</v>
      </c>
      <c r="R3" s="67">
        <f>INDEX(R$7:$BF$301,MATCH(R2,R$7:R$301)+1,59-COLUMN(R2),1)</f>
        <v>0.01</v>
      </c>
      <c r="S3" s="67">
        <f>INDEX(S$7:$BF$301,MATCH(S2,S$7:S$301)+1,59-COLUMN(S2),1)</f>
        <v>1.7999999999999999E-2</v>
      </c>
      <c r="T3" s="67">
        <f>INDEX(T$7:$BF$301,MATCH(T2,T$7:T$301)+1,59-COLUMN(T2),1)</f>
        <v>1.6E-2</v>
      </c>
      <c r="U3" s="67">
        <f>INDEX(U$7:$BF$301,MATCH(U2,U$7:U$301)+1,59-COLUMN(U2),1)</f>
        <v>1.4E-2</v>
      </c>
      <c r="V3" s="67">
        <f>INDEX(V$7:$BF$301,MATCH(V2,V$7:V$301)+1,59-COLUMN(V2),1)</f>
        <v>6.5000000000000006E-3</v>
      </c>
      <c r="W3" s="67">
        <f>INDEX(W$7:$BF$301,MATCH(W2,W$7:W$301)+1,59-COLUMN(W2),1)</f>
        <v>8.5000000000000006E-3</v>
      </c>
      <c r="X3" s="67">
        <f>INDEX(X$7:$BF$301,MATCH(X2,X$7:X$301)+1,59-COLUMN(X2),1)</f>
        <v>1.7000000000000001E-2</v>
      </c>
      <c r="Y3" s="67">
        <f>INDEX(Y$7:$BF$301,MATCH(Y2,Y$7:Y$301)+1,59-COLUMN(Y2),1)</f>
        <v>1.0999999999999999E-2</v>
      </c>
      <c r="Z3" s="67">
        <f>INDEX(Z$7:$BF$301,MATCH(Z2,Z$7:Z$301)+1,59-COLUMN(Z2),1)</f>
        <v>1.0999999999999999E-2</v>
      </c>
      <c r="AA3" s="67">
        <f>INDEX(AA$7:$BF$301,MATCH(AA2,AA$7:AA$301)+1,59-COLUMN(AA2),1)</f>
        <v>8.5000000000000006E-3</v>
      </c>
      <c r="AB3" s="67">
        <f>INDEX(AB$7:$BF$301,MATCH(AB2,AB$7:AB$301)+1,59-COLUMN(AB2),1)</f>
        <v>1.0999999999999999E-2</v>
      </c>
      <c r="AC3" s="67">
        <f>INDEX(AC$7:$BF$301,MATCH(AC2,AC$7:AC$301)+1,59-COLUMN(AC2),1)</f>
        <v>1.0999999999999999E-2</v>
      </c>
      <c r="AD3" s="67">
        <f>INDEX(AD$7:$BF$301,MATCH(AD2,AD$7:AD$301)+1,59-COLUMN(AD2),1)</f>
        <v>8.5000000000000006E-3</v>
      </c>
      <c r="AE3" s="67">
        <f>INDEX(AE$7:$BF$301,MATCH(AE2,AE$7:AE$301)+1,59-COLUMN(AE2),1)</f>
        <v>1.3000000000000001E-2</v>
      </c>
      <c r="AF3" s="67">
        <f>INDEX(AF$7:$BF$301,MATCH(AF2,AF$7:AF$301)+1,59-COLUMN(AF2),1)</f>
        <v>1.3000000000000001E-2</v>
      </c>
      <c r="AG3" s="67">
        <f>INDEX(AG$7:$BF$301,MATCH(AG2,AG$7:AG$301)+1,59-COLUMN(AG2),1)</f>
        <v>1.3000000000000001E-2</v>
      </c>
      <c r="AH3" s="67">
        <f>INDEX(AH$7:$BF$301,MATCH(AH2,AH$7:AH$301)+1,59-COLUMN(AH2),1)</f>
        <v>1.3000000000000001E-2</v>
      </c>
      <c r="AI3" s="67">
        <f>INDEX(AI$7:$BF$301,MATCH(AI2,AI$7:AI$301)+1,59-COLUMN(AI2),1)</f>
        <v>1.3000000000000001E-2</v>
      </c>
      <c r="AJ3" s="67">
        <f>INDEX(AJ$7:$BF$301,MATCH(AJ2,AJ$7:AJ$301)+1,59-COLUMN(AJ2),1)</f>
        <v>1.3000000000000001E-2</v>
      </c>
      <c r="AK3" s="67">
        <f>INDEX(AK$7:$BF$301,MATCH(AK2,AK$7:AK$301)+1,59-COLUMN(AK2),1)</f>
        <v>1.3000000000000001E-2</v>
      </c>
      <c r="AL3" s="67">
        <f>INDEX(AL$7:$BF$301,MATCH(AL2,AL$7:AL$301)+1,59-COLUMN(AL2),1)</f>
        <v>1.3000000000000001E-2</v>
      </c>
      <c r="AM3" s="67">
        <f>INDEX(AM$7:$BF$301,MATCH(AM2,AM$7:AM$301)+1,59-COLUMN(AM2),1)</f>
        <v>1.2E-2</v>
      </c>
      <c r="AN3" s="67">
        <f>INDEX(AN$7:$BF$301,MATCH(AN2,AN$7:AN$301)+1,59-COLUMN(AN2),1)</f>
        <v>1.0999999999999999E-2</v>
      </c>
      <c r="AO3" s="67">
        <f>INDEX(AO$7:$BF$301,MATCH(AO2,AO$7:AO$301)+1,59-COLUMN(AO2),1)</f>
        <v>1.3000000000000001E-2</v>
      </c>
      <c r="AP3" s="67">
        <f>INDEX(AP$7:$BF$301,MATCH(AP2,AP$7:AP$301)+1,59-COLUMN(AP2),1)</f>
        <v>1.0999999999999999E-2</v>
      </c>
      <c r="AQ3" s="67" t="e">
        <f>INDEX(AQ$7:$BF$301,MATCH(AQ2,AQ$7:AQ$301)+1,59-COLUMN(AQ2),1)</f>
        <v>#N/A</v>
      </c>
      <c r="AR3" s="67" t="e">
        <f>INDEX(AR$7:$BF$301,MATCH(AR2,AR$7:AR$301)+1,59-COLUMN(AR2),1)</f>
        <v>#N/A</v>
      </c>
      <c r="AS3" s="67" t="e">
        <f>INDEX(AS$7:$BF$301,MATCH(AS2,AS$7:AS$301)+1,59-COLUMN(AS2),1)</f>
        <v>#N/A</v>
      </c>
      <c r="AT3" s="67" t="e">
        <f>INDEX(AT$7:$BF$301,MATCH(AT2,AT$7:AT$301)+1,59-COLUMN(AT2),1)</f>
        <v>#N/A</v>
      </c>
      <c r="AU3" s="67" t="e">
        <f>INDEX(AU$7:$BF$301,MATCH(AU2,AU$7:AU$301)+1,59-COLUMN(AU2),1)</f>
        <v>#N/A</v>
      </c>
      <c r="AV3" s="67" t="e">
        <f>INDEX(AV$7:$BF$301,MATCH(AV2,AV$7:AV$301)+1,59-COLUMN(AV2),1)</f>
        <v>#N/A</v>
      </c>
      <c r="AW3" s="67" t="e">
        <f>INDEX(AW$7:$BF$301,MATCH(AW2,AW$7:AW$301)+1,59-COLUMN(AW2),1)</f>
        <v>#N/A</v>
      </c>
      <c r="AX3" s="67" t="e">
        <f>INDEX(AX$7:$BF$301,MATCH(AX2,AX$7:AX$301)+1,59-COLUMN(AX2),1)</f>
        <v>#N/A</v>
      </c>
      <c r="AY3" s="67" t="e">
        <f>INDEX(AY$7:$BF$301,MATCH(AY2,AY$7:AY$301)+1,59-COLUMN(AY2),1)</f>
        <v>#N/A</v>
      </c>
      <c r="AZ3" s="67" t="e">
        <f>INDEX(AZ$7:$BF$301,MATCH(AZ2,AZ$7:AZ$301)+1,59-COLUMN(AZ2),1)</f>
        <v>#N/A</v>
      </c>
      <c r="BA3" s="67" t="e">
        <f>INDEX(BA$7:$BF$301,MATCH(BA2,BA$7:BA$301)+1,59-COLUMN(BA2),1)</f>
        <v>#N/A</v>
      </c>
      <c r="BB3" s="67" t="e">
        <f>INDEX(BB$7:$BF$301,MATCH(BB2,BB$7:BB$301)+1,59-COLUMN(BB2),1)</f>
        <v>#N/A</v>
      </c>
      <c r="BC3" s="67">
        <f>INDEX(BC$7:$BF$301,MATCH(BC2,BC$7:BC$301)+1,59-COLUMN(BC2),1)</f>
        <v>1.6E-2</v>
      </c>
      <c r="BD3" s="67" t="e">
        <f>INDEX(BD$7:$BF$301,MATCH(BD2,BD$7:BD$301)+1,59-COLUMN(BD2),1)</f>
        <v>#N/A</v>
      </c>
      <c r="BE3" s="67">
        <f>INDEX(BE$7:$BF$301,MATCH(BE2,BE$7:BE$301)+1,59-COLUMN(BE2),1)</f>
        <v>1.4999999999999999E-2</v>
      </c>
      <c r="BF3" s="65"/>
      <c r="BG3" s="65"/>
    </row>
    <row r="4" spans="1:59" ht="18.75" hidden="1" customHeight="1">
      <c r="A4" s="67">
        <f>INDEX(A$7:$BF$301,MATCH(A2,A$7:A$301),59-COLUMN(A2),1)</f>
        <v>1.6E-2</v>
      </c>
      <c r="B4" s="67">
        <f>INDEX(B$7:$BF$301,MATCH(B2,B$7:B$301),59-COLUMN(B2),1)</f>
        <v>0.01</v>
      </c>
      <c r="C4" s="67">
        <f>INDEX(C$7:$BF$301,MATCH(C2,C$7:C$301),59-COLUMN(C2),1)</f>
        <v>1.0999999999999999E-2</v>
      </c>
      <c r="D4" s="67">
        <f>INDEX(D$7:$BF$301,MATCH(D2,D$7:D$301),59-COLUMN(D2),1)</f>
        <v>1.9E-2</v>
      </c>
      <c r="E4" s="67">
        <f>INDEX(E$7:$BF$301,MATCH(E2,E$7:E$301),59-COLUMN(E2),1)</f>
        <v>1.0999999999999999E-2</v>
      </c>
      <c r="F4" s="67">
        <f>INDEX(F$7:$BF$301,MATCH(F2,F$7:F$301),59-COLUMN(F2),1)</f>
        <v>1.0999999999999999E-2</v>
      </c>
      <c r="G4" s="67">
        <f>INDEX(G$7:$BF$301,MATCH(G2,G$7:G$301),59-COLUMN(G2),1)</f>
        <v>1.0999999999999999E-2</v>
      </c>
      <c r="H4" s="67">
        <f>INDEX(H$7:$BF$301,MATCH(H2,H$7:H$301),59-COLUMN(H2),1)</f>
        <v>1.0999999999999999E-2</v>
      </c>
      <c r="I4" s="67">
        <f>INDEX(I$7:$BF$301,MATCH(I2,I$7:I$301),59-COLUMN(I2),1)</f>
        <v>1.2E-2</v>
      </c>
      <c r="J4" s="67">
        <f>INDEX(J$7:$BF$301,MATCH(J2,J$7:J$301),59-COLUMN(J2),1)</f>
        <v>1.4999999999999999E-2</v>
      </c>
      <c r="K4" s="67">
        <f>INDEX(K$7:$BF$301,MATCH(K2,K$7:K$301),59-COLUMN(K2),1)</f>
        <v>1.0999999999999999E-2</v>
      </c>
      <c r="L4" s="67" t="e">
        <f>INDEX(L$7:$BF$301,MATCH(L2,L$7:L$301),59-COLUMN(L2),1)</f>
        <v>#N/A</v>
      </c>
      <c r="M4" s="67" t="e">
        <f>INDEX(M$7:$BF$301,MATCH(M2,M$7:M$301),59-COLUMN(M2),1)</f>
        <v>#N/A</v>
      </c>
      <c r="N4" s="67" t="e">
        <f>INDEX(N$7:$BF$301,MATCH(N2,N$7:N$301),59-COLUMN(N2),1)</f>
        <v>#N/A</v>
      </c>
      <c r="O4" s="67">
        <f>INDEX(O$7:$BF$301,MATCH(O2,O$7:O$301),59-COLUMN(O2),1)</f>
        <v>1.6E-2</v>
      </c>
      <c r="P4" s="67">
        <f>INDEX(P$7:$BF$301,MATCH(P2,P$7:P$301),59-COLUMN(P2),1)</f>
        <v>0.01</v>
      </c>
      <c r="Q4" s="67">
        <f>INDEX(Q$7:$BF$301,MATCH(Q2,Q$7:Q$301),59-COLUMN(Q2),1)</f>
        <v>1.6E-2</v>
      </c>
      <c r="R4" s="67">
        <f>INDEX(R$7:$BF$301,MATCH(R2,R$7:R$301),59-COLUMN(R2),1)</f>
        <v>1.0999999999999999E-2</v>
      </c>
      <c r="S4" s="67">
        <f>INDEX(S$7:$BF$301,MATCH(S2,S$7:S$301),59-COLUMN(S2),1)</f>
        <v>1.9E-2</v>
      </c>
      <c r="T4" s="67">
        <f>INDEX(T$7:$BF$301,MATCH(T2,T$7:T$301),59-COLUMN(T2),1)</f>
        <v>1.7000000000000001E-2</v>
      </c>
      <c r="U4" s="67">
        <f>INDEX(U$7:$BF$301,MATCH(U2,U$7:U$301),59-COLUMN(U2),1)</f>
        <v>1.4999999999999999E-2</v>
      </c>
      <c r="V4" s="67">
        <f>INDEX(V$7:$BF$301,MATCH(V2,V$7:V$301),59-COLUMN(V2),1)</f>
        <v>7.0000000000000001E-3</v>
      </c>
      <c r="W4" s="67">
        <f>INDEX(W$7:$BF$301,MATCH(W2,W$7:W$301),59-COLUMN(W2),1)</f>
        <v>8.9999999999999993E-3</v>
      </c>
      <c r="X4" s="67">
        <f>INDEX(X$7:$BF$301,MATCH(X2,X$7:X$301),59-COLUMN(X2),1)</f>
        <v>1.7999999999999999E-2</v>
      </c>
      <c r="Y4" s="67">
        <f>INDEX(Y$7:$BF$301,MATCH(Y2,Y$7:Y$301),59-COLUMN(Y2),1)</f>
        <v>1.2E-2</v>
      </c>
      <c r="Z4" s="67">
        <f>INDEX(Z$7:$BF$301,MATCH(Z2,Z$7:Z$301),59-COLUMN(Z2),1)</f>
        <v>1.2E-2</v>
      </c>
      <c r="AA4" s="67">
        <f>INDEX(AA$7:$BF$301,MATCH(AA2,AA$7:AA$301),59-COLUMN(AA2),1)</f>
        <v>8.9999999999999993E-3</v>
      </c>
      <c r="AB4" s="67">
        <f>INDEX(AB$7:$BF$301,MATCH(AB2,AB$7:AB$301),59-COLUMN(AB2),1)</f>
        <v>1.2E-2</v>
      </c>
      <c r="AC4" s="67">
        <f>INDEX(AC$7:$BF$301,MATCH(AC2,AC$7:AC$301),59-COLUMN(AC2),1)</f>
        <v>1.2E-2</v>
      </c>
      <c r="AD4" s="67">
        <f>INDEX(AD$7:$BF$301,MATCH(AD2,AD$7:AD$301),59-COLUMN(AD2),1)</f>
        <v>8.9999999999999993E-3</v>
      </c>
      <c r="AE4" s="67">
        <f>INDEX(AE$7:$BF$301,MATCH(AE2,AE$7:AE$301),59-COLUMN(AE2),1)</f>
        <v>1.4E-2</v>
      </c>
      <c r="AF4" s="67">
        <f>INDEX(AF$7:$BF$301,MATCH(AF2,AF$7:AF$301),59-COLUMN(AF2),1)</f>
        <v>1.4E-2</v>
      </c>
      <c r="AG4" s="67">
        <f>INDEX(AG$7:$BF$301,MATCH(AG2,AG$7:AG$301),59-COLUMN(AG2),1)</f>
        <v>1.4E-2</v>
      </c>
      <c r="AH4" s="67">
        <f>INDEX(AH$7:$BF$301,MATCH(AH2,AH$7:AH$301),59-COLUMN(AH2),1)</f>
        <v>1.4E-2</v>
      </c>
      <c r="AI4" s="67">
        <f>INDEX(AI$7:$BF$301,MATCH(AI2,AI$7:AI$301),59-COLUMN(AI2),1)</f>
        <v>1.4E-2</v>
      </c>
      <c r="AJ4" s="67">
        <f>INDEX(AJ$7:$BF$301,MATCH(AJ2,AJ$7:AJ$301),59-COLUMN(AJ2),1)</f>
        <v>1.4E-2</v>
      </c>
      <c r="AK4" s="67">
        <f>INDEX(AK$7:$BF$301,MATCH(AK2,AK$7:AK$301),59-COLUMN(AK2),1)</f>
        <v>1.4E-2</v>
      </c>
      <c r="AL4" s="67">
        <f>INDEX(AL$7:$BF$301,MATCH(AL2,AL$7:AL$301),59-COLUMN(AL2),1)</f>
        <v>1.4E-2</v>
      </c>
      <c r="AM4" s="67">
        <f>INDEX(AM$7:$BF$301,MATCH(AM2,AM$7:AM$301),59-COLUMN(AM2),1)</f>
        <v>1.3000000000000001E-2</v>
      </c>
      <c r="AN4" s="67">
        <f>INDEX(AN$7:$BF$301,MATCH(AN2,AN$7:AN$301),59-COLUMN(AN2),1)</f>
        <v>1.2E-2</v>
      </c>
      <c r="AO4" s="67">
        <f>INDEX(AO$7:$BF$301,MATCH(AO2,AO$7:AO$301),59-COLUMN(AO2),1)</f>
        <v>1.4E-2</v>
      </c>
      <c r="AP4" s="67">
        <f>INDEX(AP$7:$BF$301,MATCH(AP2,AP$7:AP$301),59-COLUMN(AP2),1)</f>
        <v>1.2E-2</v>
      </c>
      <c r="AQ4" s="67" t="e">
        <f>INDEX(AQ$7:$BF$301,MATCH(AQ2,AQ$7:AQ$301),59-COLUMN(AQ2),1)</f>
        <v>#N/A</v>
      </c>
      <c r="AR4" s="67" t="e">
        <f>INDEX(AR$7:$BF$301,MATCH(AR2,AR$7:AR$301),59-COLUMN(AR2),1)</f>
        <v>#N/A</v>
      </c>
      <c r="AS4" s="67" t="e">
        <f>INDEX(AS$7:$BF$301,MATCH(AS2,AS$7:AS$301),59-COLUMN(AS2),1)</f>
        <v>#N/A</v>
      </c>
      <c r="AT4" s="67" t="e">
        <f>INDEX(AT$7:$BF$301,MATCH(AT2,AT$7:AT$301),59-COLUMN(AT2),1)</f>
        <v>#N/A</v>
      </c>
      <c r="AU4" s="67" t="e">
        <f>INDEX(AU$7:$BF$301,MATCH(AU2,AU$7:AU$301),59-COLUMN(AU2),1)</f>
        <v>#N/A</v>
      </c>
      <c r="AV4" s="67" t="e">
        <f>INDEX(AV$7:$BF$301,MATCH(AV2,AV$7:AV$301),59-COLUMN(AV2),1)</f>
        <v>#N/A</v>
      </c>
      <c r="AW4" s="67" t="e">
        <f>INDEX(AW$7:$BF$301,MATCH(AW2,AW$7:AW$301),59-COLUMN(AW2),1)</f>
        <v>#N/A</v>
      </c>
      <c r="AX4" s="67" t="e">
        <f>INDEX(AX$7:$BF$301,MATCH(AX2,AX$7:AX$301),59-COLUMN(AX2),1)</f>
        <v>#N/A</v>
      </c>
      <c r="AY4" s="67" t="e">
        <f>INDEX(AY$7:$BF$301,MATCH(AY2,AY$7:AY$301),59-COLUMN(AY2),1)</f>
        <v>#N/A</v>
      </c>
      <c r="AZ4" s="67" t="e">
        <f>INDEX(AZ$7:$BF$301,MATCH(AZ2,AZ$7:AZ$301),59-COLUMN(AZ2),1)</f>
        <v>#N/A</v>
      </c>
      <c r="BA4" s="67" t="e">
        <f>INDEX(BA$7:$BF$301,MATCH(BA2,BA$7:BA$301),59-COLUMN(BA2),1)</f>
        <v>#N/A</v>
      </c>
      <c r="BB4" s="67" t="e">
        <f>INDEX(BB$7:$BF$301,MATCH(BB2,BB$7:BB$301),59-COLUMN(BB2),1)</f>
        <v>#N/A</v>
      </c>
      <c r="BC4" s="67">
        <f>INDEX(BC$7:$BF$301,MATCH(BC2,BC$7:BC$301),59-COLUMN(BC2),1)</f>
        <v>1.7000000000000001E-2</v>
      </c>
      <c r="BD4" s="67" t="e">
        <f>INDEX(BD$7:$BF$301,MATCH(BD2,BD$7:BD$301),59-COLUMN(BD2),1)</f>
        <v>#N/A</v>
      </c>
      <c r="BE4" s="67">
        <f>INDEX(BE$7:$BF$301,MATCH(BE2,BE$7:BE$301),59-COLUMN(BE2),1)</f>
        <v>1.6E-2</v>
      </c>
      <c r="BF4" s="65"/>
      <c r="BG4" s="65"/>
    </row>
    <row r="5" spans="1:59" ht="18.75" hidden="1" customHeight="1">
      <c r="A5" s="67">
        <f>INDEX(A$7:$BF$301,MATCH(A2,A$7:A$301)-1,59-COLUMN(A2),1)</f>
        <v>1.7000000000000001E-2</v>
      </c>
      <c r="B5" s="67">
        <f>INDEX(B$7:$BF$301,MATCH(B2,B$7:B$301)-1,59-COLUMN(B2),1)</f>
        <v>1.0999999999999999E-2</v>
      </c>
      <c r="C5" s="67">
        <f>INDEX(C$7:$BF$301,MATCH(C2,C$7:C$301)-1,59-COLUMN(C2),1)</f>
        <v>1.2E-2</v>
      </c>
      <c r="D5" s="67">
        <f>INDEX(D$7:$BF$301,MATCH(D2,D$7:D$301)-1,59-COLUMN(D2),1)</f>
        <v>0.02</v>
      </c>
      <c r="E5" s="67">
        <f>INDEX(E$7:$BF$301,MATCH(E2,E$7:E$301)-1,59-COLUMN(E2),1)</f>
        <v>1.2E-2</v>
      </c>
      <c r="F5" s="67">
        <f>INDEX(F$7:$BF$301,MATCH(F2,F$7:F$301)-1,59-COLUMN(F2),1)</f>
        <v>1.2E-2</v>
      </c>
      <c r="G5" s="67">
        <f>INDEX(G$7:$BF$301,MATCH(G2,G$7:G$301)-1,59-COLUMN(G2),1)</f>
        <v>1.2E-2</v>
      </c>
      <c r="H5" s="67">
        <f>INDEX(H$7:$BF$301,MATCH(H2,H$7:H$301)-1,59-COLUMN(H2),1)</f>
        <v>1.2E-2</v>
      </c>
      <c r="I5" s="67">
        <f>INDEX(I$7:$BF$301,MATCH(I2,I$7:I$301)-1,59-COLUMN(I2),1)</f>
        <v>1.3000000000000001E-2</v>
      </c>
      <c r="J5" s="67">
        <f>INDEX(J$7:$BF$301,MATCH(J2,J$7:J$301)-1,59-COLUMN(J2),1)</f>
        <v>1.6E-2</v>
      </c>
      <c r="K5" s="67">
        <f>INDEX(K$7:$BF$301,MATCH(K2,K$7:K$301)-1,59-COLUMN(K2),1)</f>
        <v>1.2E-2</v>
      </c>
      <c r="L5" s="67" t="e">
        <f>INDEX(L$7:$BF$301,MATCH(L2,L$7:L$301)-1,59-COLUMN(L2),1)</f>
        <v>#N/A</v>
      </c>
      <c r="M5" s="67" t="e">
        <f>INDEX(M$7:$BF$301,MATCH(M2,M$7:M$301)-1,59-COLUMN(M2),1)</f>
        <v>#N/A</v>
      </c>
      <c r="N5" s="67" t="e">
        <f>INDEX(N$7:$BF$301,MATCH(N2,N$7:N$301)-1,59-COLUMN(N2),1)</f>
        <v>#N/A</v>
      </c>
      <c r="O5" s="67">
        <f>INDEX(O$7:$BF$301,MATCH(O2,O$7:O$301)-1,59-COLUMN(O2),1)</f>
        <v>1.7000000000000001E-2</v>
      </c>
      <c r="P5" s="67">
        <f>INDEX(P$7:$BF$301,MATCH(P2,P$7:P$301)-1,59-COLUMN(P2),1)</f>
        <v>1.0999999999999999E-2</v>
      </c>
      <c r="Q5" s="67">
        <f>INDEX(Q$7:$BF$301,MATCH(Q2,Q$7:Q$301)-1,59-COLUMN(Q2),1)</f>
        <v>1.7000000000000001E-2</v>
      </c>
      <c r="R5" s="67">
        <f>INDEX(R$7:$BF$301,MATCH(R2,R$7:R$301)-1,59-COLUMN(R2),1)</f>
        <v>1.2E-2</v>
      </c>
      <c r="S5" s="67">
        <f>INDEX(S$7:$BF$301,MATCH(S2,S$7:S$301)-1,59-COLUMN(S2),1)</f>
        <v>0.02</v>
      </c>
      <c r="T5" s="67">
        <f>INDEX(T$7:$BF$301,MATCH(T2,T$7:T$301)-1,59-COLUMN(T2),1)</f>
        <v>1.7999999999999999E-2</v>
      </c>
      <c r="U5" s="67">
        <f>INDEX(U$7:$BF$301,MATCH(U2,U$7:U$301)-1,59-COLUMN(U2),1)</f>
        <v>1.6E-2</v>
      </c>
      <c r="V5" s="67">
        <f>INDEX(V$7:$BF$301,MATCH(V2,V$7:V$301)-1,59-COLUMN(V2),1)</f>
        <v>7.4999999999999997E-3</v>
      </c>
      <c r="W5" s="67">
        <f>INDEX(W$7:$BF$301,MATCH(W2,W$7:W$301)-1,59-COLUMN(W2),1)</f>
        <v>9.4999999999999998E-3</v>
      </c>
      <c r="X5" s="67">
        <f>INDEX(X$7:$BF$301,MATCH(X2,X$7:X$301)-1,59-COLUMN(X2),1)</f>
        <v>1.9E-2</v>
      </c>
      <c r="Y5" s="67">
        <f>INDEX(Y$7:$BF$301,MATCH(Y2,Y$7:Y$301)-1,59-COLUMN(Y2),1)</f>
        <v>1.3000000000000001E-2</v>
      </c>
      <c r="Z5" s="67">
        <f>INDEX(Z$7:$BF$301,MATCH(Z2,Z$7:Z$301)-1,59-COLUMN(Z2),1)</f>
        <v>1.3000000000000001E-2</v>
      </c>
      <c r="AA5" s="67">
        <f>INDEX(AA$7:$BF$301,MATCH(AA2,AA$7:AA$301)-1,59-COLUMN(AA2),1)</f>
        <v>9.4999999999999998E-3</v>
      </c>
      <c r="AB5" s="67">
        <f>INDEX(AB$7:$BF$301,MATCH(AB2,AB$7:AB$301)-1,59-COLUMN(AB2),1)</f>
        <v>1.3000000000000001E-2</v>
      </c>
      <c r="AC5" s="67">
        <f>INDEX(AC$7:$BF$301,MATCH(AC2,AC$7:AC$301)-1,59-COLUMN(AC2),1)</f>
        <v>1.3000000000000001E-2</v>
      </c>
      <c r="AD5" s="67">
        <f>INDEX(AD$7:$BF$301,MATCH(AD2,AD$7:AD$301)-1,59-COLUMN(AD2),1)</f>
        <v>9.4999999999999998E-3</v>
      </c>
      <c r="AE5" s="67">
        <f>INDEX(AE$7:$BF$301,MATCH(AE2,AE$7:AE$301)-1,59-COLUMN(AE2),1)</f>
        <v>1.4999999999999999E-2</v>
      </c>
      <c r="AF5" s="67">
        <f>INDEX(AF$7:$BF$301,MATCH(AF2,AF$7:AF$301)-1,59-COLUMN(AF2),1)</f>
        <v>1.4999999999999999E-2</v>
      </c>
      <c r="AG5" s="67">
        <f>INDEX(AG$7:$BF$301,MATCH(AG2,AG$7:AG$301)-1,59-COLUMN(AG2),1)</f>
        <v>1.4999999999999999E-2</v>
      </c>
      <c r="AH5" s="67">
        <f>INDEX(AH$7:$BF$301,MATCH(AH2,AH$7:AH$301)-1,59-COLUMN(AH2),1)</f>
        <v>1.4999999999999999E-2</v>
      </c>
      <c r="AI5" s="67">
        <f>INDEX(AI$7:$BF$301,MATCH(AI2,AI$7:AI$301)-1,59-COLUMN(AI2),1)</f>
        <v>1.4999999999999999E-2</v>
      </c>
      <c r="AJ5" s="67">
        <f>INDEX(AJ$7:$BF$301,MATCH(AJ2,AJ$7:AJ$301)-1,59-COLUMN(AJ2),1)</f>
        <v>1.4999999999999999E-2</v>
      </c>
      <c r="AK5" s="67">
        <f>INDEX(AK$7:$BF$301,MATCH(AK2,AK$7:AK$301)-1,59-COLUMN(AK2),1)</f>
        <v>1.4999999999999999E-2</v>
      </c>
      <c r="AL5" s="67">
        <f>INDEX(AL$7:$BF$301,MATCH(AL2,AL$7:AL$301)-1,59-COLUMN(AL2),1)</f>
        <v>1.4999999999999999E-2</v>
      </c>
      <c r="AM5" s="67">
        <f>INDEX(AM$7:$BF$301,MATCH(AM2,AM$7:AM$301)-1,59-COLUMN(AM2),1)</f>
        <v>1.4E-2</v>
      </c>
      <c r="AN5" s="67">
        <f>INDEX(AN$7:$BF$301,MATCH(AN2,AN$7:AN$301)-1,59-COLUMN(AN2),1)</f>
        <v>1.3000000000000001E-2</v>
      </c>
      <c r="AO5" s="67">
        <f>INDEX(AO$7:$BF$301,MATCH(AO2,AO$7:AO$301)-1,59-COLUMN(AO2),1)</f>
        <v>1.4999999999999999E-2</v>
      </c>
      <c r="AP5" s="67">
        <f>INDEX(AP$7:$BF$301,MATCH(AP2,AP$7:AP$301)-1,59-COLUMN(AP2),1)</f>
        <v>1.3000000000000001E-2</v>
      </c>
      <c r="AQ5" s="67" t="e">
        <f>INDEX(AQ$7:$BF$301,MATCH(AQ2,AQ$7:AQ$301)-1,59-COLUMN(AQ2),1)</f>
        <v>#N/A</v>
      </c>
      <c r="AR5" s="67" t="e">
        <f>INDEX(AR$7:$BF$301,MATCH(AR2,AR$7:AR$301)-1,59-COLUMN(AR2),1)</f>
        <v>#N/A</v>
      </c>
      <c r="AS5" s="67" t="e">
        <f>INDEX(AS$7:$BF$301,MATCH(AS2,AS$7:AS$301)-1,59-COLUMN(AS2),1)</f>
        <v>#N/A</v>
      </c>
      <c r="AT5" s="67" t="e">
        <f>INDEX(AT$7:$BF$301,MATCH(AT2,AT$7:AT$301)-1,59-COLUMN(AT2),1)</f>
        <v>#N/A</v>
      </c>
      <c r="AU5" s="67" t="e">
        <f>INDEX(AU$7:$BF$301,MATCH(AU2,AU$7:AU$301)-1,59-COLUMN(AU2),1)</f>
        <v>#N/A</v>
      </c>
      <c r="AV5" s="67" t="e">
        <f>INDEX(AV$7:$BF$301,MATCH(AV2,AV$7:AV$301)-1,59-COLUMN(AV2),1)</f>
        <v>#N/A</v>
      </c>
      <c r="AW5" s="67" t="e">
        <f>INDEX(AW$7:$BF$301,MATCH(AW2,AW$7:AW$301)-1,59-COLUMN(AW2),1)</f>
        <v>#N/A</v>
      </c>
      <c r="AX5" s="67" t="e">
        <f>INDEX(AX$7:$BF$301,MATCH(AX2,AX$7:AX$301)-1,59-COLUMN(AX2),1)</f>
        <v>#N/A</v>
      </c>
      <c r="AY5" s="67" t="e">
        <f>INDEX(AY$7:$BF$301,MATCH(AY2,AY$7:AY$301)-1,59-COLUMN(AY2),1)</f>
        <v>#N/A</v>
      </c>
      <c r="AZ5" s="67" t="e">
        <f>INDEX(AZ$7:$BF$301,MATCH(AZ2,AZ$7:AZ$301)-1,59-COLUMN(AZ2),1)</f>
        <v>#N/A</v>
      </c>
      <c r="BA5" s="67" t="e">
        <f>INDEX(BA$7:$BF$301,MATCH(BA2,BA$7:BA$301)-1,59-COLUMN(BA2),1)</f>
        <v>#N/A</v>
      </c>
      <c r="BB5" s="67" t="e">
        <f>INDEX(BB$7:$BF$301,MATCH(BB2,BB$7:BB$301)-1,59-COLUMN(BB2),1)</f>
        <v>#N/A</v>
      </c>
      <c r="BC5" s="67">
        <f>INDEX(BC$7:$BF$301,MATCH(BC2,BC$7:BC$301)-1,59-COLUMN(BC2),1)</f>
        <v>1.7999999999999999E-2</v>
      </c>
      <c r="BD5" s="67" t="e">
        <f>INDEX(BD$7:$BF$301,MATCH(BD2,BD$7:BD$301)-1,59-COLUMN(BD2),1)</f>
        <v>#N/A</v>
      </c>
      <c r="BE5" s="67">
        <f>INDEX(BE$7:$BF$301,MATCH(BE2,BE$7:BE$301)-1,59-COLUMN(BE2),1)</f>
        <v>1.7000000000000001E-2</v>
      </c>
      <c r="BF5" s="65"/>
      <c r="BG5" s="65"/>
    </row>
    <row r="6" spans="1:59" ht="18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9" hidden="1">
      <c r="A7" s="59">
        <v>492.11</v>
      </c>
      <c r="B7" s="59">
        <v>552.72</v>
      </c>
      <c r="C7" s="59">
        <v>552.52</v>
      </c>
      <c r="D7" s="59">
        <v>491.28</v>
      </c>
      <c r="E7" s="59">
        <v>613.91</v>
      </c>
      <c r="F7" s="59">
        <v>613.91</v>
      </c>
      <c r="G7" s="59">
        <v>836.32</v>
      </c>
      <c r="H7" s="59">
        <v>825.85</v>
      </c>
      <c r="I7" s="59">
        <v>924.8</v>
      </c>
      <c r="J7" s="59">
        <v>429.63</v>
      </c>
      <c r="K7" s="59">
        <v>922.76</v>
      </c>
      <c r="N7" s="59">
        <v>493</v>
      </c>
      <c r="O7" s="59">
        <v>492.13</v>
      </c>
      <c r="P7" s="59">
        <v>614.15</v>
      </c>
      <c r="Q7" s="59">
        <v>926.52</v>
      </c>
      <c r="R7" s="59">
        <v>922.78</v>
      </c>
      <c r="S7" s="59">
        <v>464.04</v>
      </c>
      <c r="T7" s="59">
        <v>928.2</v>
      </c>
      <c r="U7" s="59">
        <v>541.70000000000005</v>
      </c>
      <c r="V7" s="59">
        <v>494</v>
      </c>
      <c r="W7" s="59">
        <v>493</v>
      </c>
      <c r="X7" s="59">
        <v>922.43</v>
      </c>
      <c r="Y7" s="59">
        <v>615.5</v>
      </c>
      <c r="Z7" s="59">
        <v>184.5</v>
      </c>
      <c r="AA7" s="59">
        <v>493</v>
      </c>
      <c r="AB7" s="59">
        <v>615.5</v>
      </c>
      <c r="AC7" s="59">
        <v>693</v>
      </c>
      <c r="AD7" s="59">
        <v>932.24</v>
      </c>
      <c r="AE7" s="59">
        <v>606.9</v>
      </c>
      <c r="AF7" s="59">
        <v>773.4</v>
      </c>
      <c r="AG7" s="59">
        <v>778.95</v>
      </c>
      <c r="AH7" s="59">
        <v>693.6</v>
      </c>
      <c r="AI7" s="59">
        <v>792.27</v>
      </c>
      <c r="AJ7" s="59">
        <v>346.8</v>
      </c>
      <c r="AK7" s="59">
        <v>920.03</v>
      </c>
      <c r="AL7" s="59">
        <v>366.01</v>
      </c>
      <c r="AM7" s="59">
        <v>981.92</v>
      </c>
      <c r="AN7" s="59">
        <v>864</v>
      </c>
      <c r="AO7" s="59">
        <v>568.5</v>
      </c>
      <c r="AP7" s="59">
        <v>605.15</v>
      </c>
      <c r="BC7" s="59">
        <v>922.3</v>
      </c>
      <c r="BE7" s="59">
        <v>846.96</v>
      </c>
      <c r="BF7" s="60">
        <v>0.12</v>
      </c>
      <c r="BG7" s="59">
        <v>18804</v>
      </c>
    </row>
    <row r="8" spans="1:59" hidden="1">
      <c r="A8" s="59">
        <v>492.58</v>
      </c>
      <c r="B8" s="59">
        <v>553.26</v>
      </c>
      <c r="C8" s="59">
        <v>553.09</v>
      </c>
      <c r="D8" s="59">
        <v>491.76</v>
      </c>
      <c r="E8" s="59">
        <v>614.54</v>
      </c>
      <c r="F8" s="59">
        <v>614.54</v>
      </c>
      <c r="G8" s="59">
        <v>837.2</v>
      </c>
      <c r="H8" s="59">
        <v>826.64</v>
      </c>
      <c r="I8" s="59">
        <v>925.76</v>
      </c>
      <c r="J8" s="59">
        <v>430.02</v>
      </c>
      <c r="K8" s="59">
        <v>923.72</v>
      </c>
      <c r="N8" s="59">
        <v>494</v>
      </c>
      <c r="O8" s="59">
        <v>492.61</v>
      </c>
      <c r="P8" s="59">
        <v>614.74</v>
      </c>
      <c r="Q8" s="59">
        <v>927.41</v>
      </c>
      <c r="R8" s="59">
        <v>923.72</v>
      </c>
      <c r="S8" s="59">
        <v>464.38</v>
      </c>
      <c r="T8" s="59">
        <v>929.09</v>
      </c>
      <c r="U8" s="59">
        <v>542.24</v>
      </c>
      <c r="V8" s="59">
        <v>495</v>
      </c>
      <c r="W8" s="59">
        <v>494</v>
      </c>
      <c r="X8" s="59">
        <v>923.45</v>
      </c>
      <c r="Y8" s="59">
        <v>616</v>
      </c>
      <c r="Z8" s="59">
        <v>184.68</v>
      </c>
      <c r="AA8" s="59">
        <v>494</v>
      </c>
      <c r="AB8" s="59">
        <v>616</v>
      </c>
      <c r="AC8" s="59">
        <v>695</v>
      </c>
      <c r="AD8" s="59">
        <v>933.24</v>
      </c>
      <c r="AE8" s="59">
        <v>609</v>
      </c>
      <c r="AF8" s="59">
        <v>774</v>
      </c>
      <c r="AG8" s="59">
        <v>780.75</v>
      </c>
      <c r="AH8" s="59">
        <v>696</v>
      </c>
      <c r="AI8" s="59">
        <v>794.7</v>
      </c>
      <c r="AJ8" s="59">
        <v>348</v>
      </c>
      <c r="AK8" s="59">
        <v>921.05</v>
      </c>
      <c r="AL8" s="59">
        <v>366.47</v>
      </c>
      <c r="AM8" s="59">
        <v>982.42</v>
      </c>
      <c r="AN8" s="59">
        <v>866</v>
      </c>
      <c r="AO8" s="59">
        <v>569.25</v>
      </c>
      <c r="AP8" s="59">
        <v>606.73</v>
      </c>
      <c r="BC8" s="59">
        <v>923.32</v>
      </c>
      <c r="BE8" s="59">
        <v>847.64</v>
      </c>
      <c r="BF8" s="60">
        <v>0.11700000000000001</v>
      </c>
      <c r="BG8" s="59">
        <v>18334</v>
      </c>
    </row>
    <row r="9" spans="1:59" hidden="1">
      <c r="A9" s="59">
        <v>493.07</v>
      </c>
      <c r="B9" s="59">
        <v>553.79999999999995</v>
      </c>
      <c r="C9" s="59">
        <v>553.65</v>
      </c>
      <c r="D9" s="59">
        <v>492.18</v>
      </c>
      <c r="E9" s="59">
        <v>615.16999999999996</v>
      </c>
      <c r="F9" s="59">
        <v>615.16999999999996</v>
      </c>
      <c r="G9" s="59">
        <v>838.02</v>
      </c>
      <c r="H9" s="59">
        <v>827.46</v>
      </c>
      <c r="I9" s="59">
        <v>926.66</v>
      </c>
      <c r="J9" s="59">
        <v>430.44</v>
      </c>
      <c r="K9" s="59">
        <v>924.67</v>
      </c>
      <c r="N9" s="59">
        <v>494</v>
      </c>
      <c r="O9" s="59">
        <v>493.08</v>
      </c>
      <c r="P9" s="59">
        <v>615.34</v>
      </c>
      <c r="Q9" s="59">
        <v>928.27</v>
      </c>
      <c r="R9" s="59">
        <v>924.69</v>
      </c>
      <c r="S9" s="59">
        <v>464.77</v>
      </c>
      <c r="T9" s="59">
        <v>929.93</v>
      </c>
      <c r="U9" s="59">
        <v>542.76</v>
      </c>
      <c r="V9" s="59">
        <v>495</v>
      </c>
      <c r="W9" s="59">
        <v>494</v>
      </c>
      <c r="X9" s="59">
        <v>924.35</v>
      </c>
      <c r="Y9" s="59">
        <v>616.5</v>
      </c>
      <c r="Z9" s="59">
        <v>184.86</v>
      </c>
      <c r="AA9" s="59">
        <v>494</v>
      </c>
      <c r="AB9" s="59">
        <v>616.5</v>
      </c>
      <c r="AC9" s="59">
        <v>697</v>
      </c>
      <c r="AD9" s="59">
        <v>934.48</v>
      </c>
      <c r="AE9" s="59">
        <v>610.4</v>
      </c>
      <c r="AF9" s="59">
        <v>774.4</v>
      </c>
      <c r="AG9" s="59">
        <v>783</v>
      </c>
      <c r="AH9" s="59">
        <v>697.6</v>
      </c>
      <c r="AI9" s="59">
        <v>796.32</v>
      </c>
      <c r="AJ9" s="59">
        <v>348.8</v>
      </c>
      <c r="AK9" s="59">
        <v>922.12</v>
      </c>
      <c r="AL9" s="59">
        <v>366.9</v>
      </c>
      <c r="AM9" s="59">
        <v>982.86</v>
      </c>
      <c r="AN9" s="59">
        <v>868.2</v>
      </c>
      <c r="AO9" s="59">
        <v>569.88</v>
      </c>
      <c r="AP9" s="59">
        <v>608.48</v>
      </c>
      <c r="BC9" s="59">
        <v>924.25</v>
      </c>
      <c r="BE9" s="59">
        <v>848.29</v>
      </c>
      <c r="BF9" s="60">
        <v>0.114</v>
      </c>
      <c r="BG9" s="59">
        <v>17864</v>
      </c>
    </row>
    <row r="10" spans="1:59" hidden="1">
      <c r="A10" s="59">
        <v>493.54</v>
      </c>
      <c r="B10" s="59">
        <v>554.29999999999995</v>
      </c>
      <c r="C10" s="59">
        <v>554.16999999999996</v>
      </c>
      <c r="D10" s="59">
        <v>492.68</v>
      </c>
      <c r="E10" s="59">
        <v>615.74</v>
      </c>
      <c r="F10" s="59">
        <v>615.74</v>
      </c>
      <c r="G10" s="59">
        <v>838.76</v>
      </c>
      <c r="H10" s="59">
        <v>828.28</v>
      </c>
      <c r="I10" s="59">
        <v>927.54</v>
      </c>
      <c r="J10" s="59">
        <v>430.83</v>
      </c>
      <c r="K10" s="59">
        <v>925.52</v>
      </c>
      <c r="N10" s="59">
        <v>495</v>
      </c>
      <c r="O10" s="59">
        <v>493.55</v>
      </c>
      <c r="P10" s="59">
        <v>615.89</v>
      </c>
      <c r="Q10" s="59">
        <v>929.23</v>
      </c>
      <c r="R10" s="59">
        <v>925.53</v>
      </c>
      <c r="S10" s="59">
        <v>465.13</v>
      </c>
      <c r="T10" s="59">
        <v>930.8</v>
      </c>
      <c r="U10" s="59">
        <v>543.28</v>
      </c>
      <c r="V10" s="59">
        <v>496</v>
      </c>
      <c r="W10" s="59">
        <v>495</v>
      </c>
      <c r="X10" s="59">
        <v>925.36</v>
      </c>
      <c r="Y10" s="59">
        <v>617.5</v>
      </c>
      <c r="Z10" s="59">
        <v>185.04</v>
      </c>
      <c r="AA10" s="59">
        <v>495</v>
      </c>
      <c r="AB10" s="59">
        <v>617.5</v>
      </c>
      <c r="AC10" s="59">
        <v>698</v>
      </c>
      <c r="AD10" s="59">
        <v>936.24</v>
      </c>
      <c r="AE10" s="59">
        <v>611.79999999999995</v>
      </c>
      <c r="AF10" s="59">
        <v>774.8</v>
      </c>
      <c r="AG10" s="59">
        <v>784.8</v>
      </c>
      <c r="AH10" s="59">
        <v>699.2</v>
      </c>
      <c r="AI10" s="59">
        <v>797.94</v>
      </c>
      <c r="AJ10" s="59">
        <v>349.6</v>
      </c>
      <c r="AK10" s="59">
        <v>923.18</v>
      </c>
      <c r="AL10" s="59">
        <v>367.35</v>
      </c>
      <c r="AM10" s="59">
        <v>983.36</v>
      </c>
      <c r="AN10" s="59">
        <v>870.6</v>
      </c>
      <c r="AO10" s="59">
        <v>570.63</v>
      </c>
      <c r="AP10" s="59">
        <v>610.04999999999995</v>
      </c>
      <c r="BC10" s="59">
        <v>925.21</v>
      </c>
      <c r="BE10" s="59">
        <v>848.98</v>
      </c>
      <c r="BF10" s="60">
        <v>0.111</v>
      </c>
      <c r="BG10" s="59">
        <v>17394</v>
      </c>
    </row>
    <row r="11" spans="1:59" hidden="1">
      <c r="A11" s="59">
        <v>493.98</v>
      </c>
      <c r="B11" s="59">
        <v>554.83000000000004</v>
      </c>
      <c r="C11" s="59">
        <v>554.67999999999995</v>
      </c>
      <c r="D11" s="59">
        <v>493.16</v>
      </c>
      <c r="E11" s="59">
        <v>616.32000000000005</v>
      </c>
      <c r="F11" s="59">
        <v>616.32000000000005</v>
      </c>
      <c r="G11" s="59">
        <v>839.56</v>
      </c>
      <c r="H11" s="59">
        <v>829.15</v>
      </c>
      <c r="I11" s="59">
        <v>928.4</v>
      </c>
      <c r="J11" s="59">
        <v>431.24</v>
      </c>
      <c r="K11" s="59">
        <v>926.38</v>
      </c>
      <c r="N11" s="59">
        <v>495</v>
      </c>
      <c r="O11" s="59">
        <v>494.08</v>
      </c>
      <c r="P11" s="59">
        <v>616.49</v>
      </c>
      <c r="Q11" s="59">
        <v>930.12</v>
      </c>
      <c r="R11" s="59">
        <v>926.39</v>
      </c>
      <c r="S11" s="59">
        <v>465.48</v>
      </c>
      <c r="T11" s="59">
        <v>931.72</v>
      </c>
      <c r="U11" s="59">
        <v>543.80999999999995</v>
      </c>
      <c r="V11" s="59">
        <v>496</v>
      </c>
      <c r="W11" s="59">
        <v>495</v>
      </c>
      <c r="X11" s="59">
        <v>926.31</v>
      </c>
      <c r="Y11" s="59">
        <v>618</v>
      </c>
      <c r="Z11" s="59">
        <v>185.22</v>
      </c>
      <c r="AA11" s="59">
        <v>495</v>
      </c>
      <c r="AB11" s="59">
        <v>618</v>
      </c>
      <c r="AC11" s="59">
        <v>700</v>
      </c>
      <c r="AD11" s="59">
        <v>937.48</v>
      </c>
      <c r="AE11" s="59">
        <v>613.20000000000005</v>
      </c>
      <c r="AF11" s="59">
        <v>775.2</v>
      </c>
      <c r="AG11" s="59">
        <v>787.05</v>
      </c>
      <c r="AH11" s="59">
        <v>700.8</v>
      </c>
      <c r="AI11" s="59">
        <v>799.56</v>
      </c>
      <c r="AJ11" s="59">
        <v>350.4</v>
      </c>
      <c r="AK11" s="59">
        <v>924.29</v>
      </c>
      <c r="AL11" s="59">
        <v>367.82</v>
      </c>
      <c r="AM11" s="59">
        <v>983.82</v>
      </c>
      <c r="AN11" s="59">
        <v>872.8</v>
      </c>
      <c r="AO11" s="59">
        <v>571.38</v>
      </c>
      <c r="AP11" s="59">
        <v>611.63</v>
      </c>
      <c r="BC11" s="59">
        <v>926.22</v>
      </c>
      <c r="BE11" s="59">
        <v>849.58</v>
      </c>
      <c r="BF11" s="60">
        <v>0.108</v>
      </c>
      <c r="BG11" s="59">
        <v>16924</v>
      </c>
    </row>
    <row r="12" spans="1:59" hidden="1">
      <c r="A12" s="59">
        <v>494.48</v>
      </c>
      <c r="B12" s="59">
        <v>555.33000000000004</v>
      </c>
      <c r="C12" s="59">
        <v>555.16999999999996</v>
      </c>
      <c r="D12" s="59">
        <v>493.63</v>
      </c>
      <c r="E12" s="59">
        <v>616.85</v>
      </c>
      <c r="F12" s="59">
        <v>616.85</v>
      </c>
      <c r="G12" s="59">
        <v>840.43</v>
      </c>
      <c r="H12" s="59">
        <v>829.97</v>
      </c>
      <c r="I12" s="59">
        <v>929.21</v>
      </c>
      <c r="J12" s="59">
        <v>431.66</v>
      </c>
      <c r="K12" s="59">
        <v>927.21</v>
      </c>
      <c r="N12" s="59">
        <v>496</v>
      </c>
      <c r="O12" s="59">
        <v>494.54</v>
      </c>
      <c r="P12" s="59">
        <v>617.04</v>
      </c>
      <c r="Q12" s="59">
        <v>931.05</v>
      </c>
      <c r="R12" s="59">
        <v>927.21</v>
      </c>
      <c r="S12" s="59">
        <v>465.85</v>
      </c>
      <c r="T12" s="59">
        <v>932.59</v>
      </c>
      <c r="U12" s="59">
        <v>544.34</v>
      </c>
      <c r="V12" s="59">
        <v>497</v>
      </c>
      <c r="W12" s="59">
        <v>496</v>
      </c>
      <c r="X12" s="59">
        <v>927.31</v>
      </c>
      <c r="Y12" s="59">
        <v>618.5</v>
      </c>
      <c r="Z12" s="59">
        <v>185.4</v>
      </c>
      <c r="AA12" s="59">
        <v>496</v>
      </c>
      <c r="AB12" s="59">
        <v>618.5</v>
      </c>
      <c r="AC12" s="59">
        <v>702</v>
      </c>
      <c r="AD12" s="59">
        <v>939.24</v>
      </c>
      <c r="AE12" s="59">
        <v>614.6</v>
      </c>
      <c r="AF12" s="59">
        <v>775.6</v>
      </c>
      <c r="AG12" s="59">
        <v>789.3</v>
      </c>
      <c r="AH12" s="59">
        <v>702.4</v>
      </c>
      <c r="AI12" s="59">
        <v>801.18</v>
      </c>
      <c r="AJ12" s="59">
        <v>351.2</v>
      </c>
      <c r="AK12" s="59">
        <v>925.41</v>
      </c>
      <c r="AL12" s="59">
        <v>368.25</v>
      </c>
      <c r="AM12" s="59">
        <v>984.28</v>
      </c>
      <c r="AN12" s="59">
        <v>875.2</v>
      </c>
      <c r="AO12" s="59">
        <v>572</v>
      </c>
      <c r="AP12" s="59">
        <v>613.20000000000005</v>
      </c>
      <c r="BC12" s="59">
        <v>927.16</v>
      </c>
      <c r="BE12" s="59">
        <v>850.23</v>
      </c>
      <c r="BF12" s="60">
        <v>0.105</v>
      </c>
      <c r="BG12" s="59">
        <v>16454</v>
      </c>
    </row>
    <row r="13" spans="1:59" hidden="1">
      <c r="A13" s="59">
        <v>494.95</v>
      </c>
      <c r="B13" s="59">
        <v>555.86</v>
      </c>
      <c r="C13" s="59">
        <v>555.66</v>
      </c>
      <c r="D13" s="59">
        <v>494.13</v>
      </c>
      <c r="E13" s="59">
        <v>617.4</v>
      </c>
      <c r="F13" s="59">
        <v>617.4</v>
      </c>
      <c r="G13" s="59">
        <v>841.27</v>
      </c>
      <c r="H13" s="59">
        <v>830.79</v>
      </c>
      <c r="I13" s="59">
        <v>930.04</v>
      </c>
      <c r="J13" s="59">
        <v>432.08</v>
      </c>
      <c r="K13" s="59">
        <v>928.05</v>
      </c>
      <c r="N13" s="59">
        <v>496</v>
      </c>
      <c r="O13" s="59">
        <v>495</v>
      </c>
      <c r="P13" s="59">
        <v>617.63</v>
      </c>
      <c r="Q13" s="59">
        <v>931.9</v>
      </c>
      <c r="R13" s="59">
        <v>928.05</v>
      </c>
      <c r="S13" s="59">
        <v>466.22</v>
      </c>
      <c r="T13" s="59">
        <v>933.51</v>
      </c>
      <c r="U13" s="59">
        <v>544.88</v>
      </c>
      <c r="V13" s="59">
        <v>497</v>
      </c>
      <c r="W13" s="59">
        <v>496</v>
      </c>
      <c r="X13" s="59">
        <v>928.33</v>
      </c>
      <c r="Y13" s="59">
        <v>619</v>
      </c>
      <c r="Z13" s="59">
        <v>185.58</v>
      </c>
      <c r="AA13" s="59">
        <v>496</v>
      </c>
      <c r="AB13" s="59">
        <v>619</v>
      </c>
      <c r="AC13" s="59">
        <v>704</v>
      </c>
      <c r="AD13" s="59">
        <v>940.28</v>
      </c>
      <c r="AE13" s="59">
        <v>616.70000000000005</v>
      </c>
      <c r="AF13" s="59">
        <v>776.2</v>
      </c>
      <c r="AG13" s="59">
        <v>791.1</v>
      </c>
      <c r="AH13" s="59">
        <v>704.8</v>
      </c>
      <c r="AI13" s="59">
        <v>803.61</v>
      </c>
      <c r="AJ13" s="59">
        <v>352.4</v>
      </c>
      <c r="AK13" s="59">
        <v>926.42</v>
      </c>
      <c r="AL13" s="59">
        <v>368.72</v>
      </c>
      <c r="AM13" s="59">
        <v>984.76</v>
      </c>
      <c r="AN13" s="59">
        <v>877.6</v>
      </c>
      <c r="AO13" s="59">
        <v>572.75</v>
      </c>
      <c r="AP13" s="59">
        <v>614.78</v>
      </c>
      <c r="BC13" s="59">
        <v>928.09</v>
      </c>
      <c r="BE13" s="59">
        <v>850.92</v>
      </c>
      <c r="BF13" s="60">
        <v>0.10199999999999999</v>
      </c>
      <c r="BG13" s="59">
        <v>15984</v>
      </c>
    </row>
    <row r="14" spans="1:59" hidden="1">
      <c r="A14" s="59">
        <v>495.46</v>
      </c>
      <c r="B14" s="59">
        <v>556.42999999999995</v>
      </c>
      <c r="C14" s="59">
        <v>556.24</v>
      </c>
      <c r="D14" s="59">
        <v>494.63</v>
      </c>
      <c r="E14" s="59">
        <v>618.04</v>
      </c>
      <c r="F14" s="59">
        <v>618.04</v>
      </c>
      <c r="G14" s="59">
        <v>842.09</v>
      </c>
      <c r="H14" s="59">
        <v>831.63</v>
      </c>
      <c r="I14" s="59">
        <v>930.96</v>
      </c>
      <c r="J14" s="59">
        <v>432.51</v>
      </c>
      <c r="K14" s="59">
        <v>928.98</v>
      </c>
      <c r="N14" s="59">
        <v>497</v>
      </c>
      <c r="O14" s="59">
        <v>495.5</v>
      </c>
      <c r="P14" s="59">
        <v>618.26</v>
      </c>
      <c r="Q14" s="59">
        <v>932.8</v>
      </c>
      <c r="R14" s="59">
        <v>928.99</v>
      </c>
      <c r="S14" s="59">
        <v>466.59</v>
      </c>
      <c r="T14" s="59">
        <v>934.44</v>
      </c>
      <c r="U14" s="59">
        <v>545.39</v>
      </c>
      <c r="V14" s="59">
        <v>498</v>
      </c>
      <c r="W14" s="59">
        <v>497</v>
      </c>
      <c r="X14" s="59">
        <v>929.33</v>
      </c>
      <c r="Y14" s="59">
        <v>620</v>
      </c>
      <c r="Z14" s="59">
        <v>185.76</v>
      </c>
      <c r="AA14" s="59">
        <v>497</v>
      </c>
      <c r="AB14" s="59">
        <v>620</v>
      </c>
      <c r="AC14" s="59">
        <v>706</v>
      </c>
      <c r="AD14" s="59">
        <v>941.52</v>
      </c>
      <c r="AE14" s="59">
        <v>618.1</v>
      </c>
      <c r="AF14" s="59">
        <v>776.6</v>
      </c>
      <c r="AG14" s="59">
        <v>793.35</v>
      </c>
      <c r="AH14" s="59">
        <v>706.4</v>
      </c>
      <c r="AI14" s="59">
        <v>805.23</v>
      </c>
      <c r="AJ14" s="59">
        <v>353.2</v>
      </c>
      <c r="AK14" s="59">
        <v>927.54</v>
      </c>
      <c r="AL14" s="59">
        <v>369.18</v>
      </c>
      <c r="AM14" s="59">
        <v>985.24</v>
      </c>
      <c r="AN14" s="59">
        <v>879.8</v>
      </c>
      <c r="AO14" s="59">
        <v>573.5</v>
      </c>
      <c r="AP14" s="59">
        <v>616.35</v>
      </c>
      <c r="BC14" s="59">
        <v>929.08</v>
      </c>
      <c r="BE14" s="59">
        <v>851.6</v>
      </c>
      <c r="BF14" s="60">
        <v>9.9000000000000005E-2</v>
      </c>
      <c r="BG14" s="59">
        <v>15513</v>
      </c>
    </row>
    <row r="15" spans="1:59" hidden="1">
      <c r="A15" s="59">
        <v>495.93</v>
      </c>
      <c r="B15" s="59">
        <v>557.01</v>
      </c>
      <c r="C15" s="59">
        <v>556.82000000000005</v>
      </c>
      <c r="D15" s="59">
        <v>495.11</v>
      </c>
      <c r="E15" s="59">
        <v>618.69000000000005</v>
      </c>
      <c r="F15" s="59">
        <v>618.69000000000005</v>
      </c>
      <c r="G15" s="59">
        <v>842.88</v>
      </c>
      <c r="H15" s="59">
        <v>832.48</v>
      </c>
      <c r="I15" s="59">
        <v>931.89</v>
      </c>
      <c r="J15" s="59">
        <v>432.89</v>
      </c>
      <c r="K15" s="59">
        <v>929.9</v>
      </c>
      <c r="N15" s="59">
        <v>497</v>
      </c>
      <c r="O15" s="59">
        <v>495.97</v>
      </c>
      <c r="P15" s="59">
        <v>618.9</v>
      </c>
      <c r="Q15" s="59">
        <v>933.7</v>
      </c>
      <c r="R15" s="59">
        <v>929.92</v>
      </c>
      <c r="S15" s="59">
        <v>466.99</v>
      </c>
      <c r="T15" s="59">
        <v>935.34</v>
      </c>
      <c r="U15" s="59">
        <v>545.94000000000005</v>
      </c>
      <c r="V15" s="59">
        <v>498</v>
      </c>
      <c r="W15" s="59">
        <v>497</v>
      </c>
      <c r="X15" s="59">
        <v>930.39</v>
      </c>
      <c r="Y15" s="59">
        <v>620.5</v>
      </c>
      <c r="Z15" s="59">
        <v>186</v>
      </c>
      <c r="AA15" s="59">
        <v>497</v>
      </c>
      <c r="AB15" s="59">
        <v>620.5</v>
      </c>
      <c r="AC15" s="59">
        <v>707</v>
      </c>
      <c r="AD15" s="59">
        <v>943.24</v>
      </c>
      <c r="AE15" s="59">
        <v>619.5</v>
      </c>
      <c r="AF15" s="59">
        <v>777</v>
      </c>
      <c r="AG15" s="59">
        <v>795.6</v>
      </c>
      <c r="AH15" s="59">
        <v>708</v>
      </c>
      <c r="AI15" s="59">
        <v>806.85</v>
      </c>
      <c r="AJ15" s="59">
        <v>354</v>
      </c>
      <c r="AK15" s="59">
        <v>928.68</v>
      </c>
      <c r="AL15" s="59">
        <v>369.63</v>
      </c>
      <c r="AM15" s="59">
        <v>985.72</v>
      </c>
      <c r="AN15" s="59">
        <v>882</v>
      </c>
      <c r="AO15" s="59">
        <v>574.25</v>
      </c>
      <c r="AP15" s="59">
        <v>618.1</v>
      </c>
      <c r="BC15" s="59">
        <v>930.15</v>
      </c>
      <c r="BE15" s="59">
        <v>852.21</v>
      </c>
      <c r="BF15" s="60">
        <v>9.6000000000000002E-2</v>
      </c>
      <c r="BG15" s="59">
        <v>15043</v>
      </c>
    </row>
    <row r="16" spans="1:59" hidden="1">
      <c r="A16" s="59">
        <v>496.4</v>
      </c>
      <c r="B16" s="59">
        <v>557.54999999999995</v>
      </c>
      <c r="C16" s="59">
        <v>557.38</v>
      </c>
      <c r="D16" s="59">
        <v>495.57</v>
      </c>
      <c r="E16" s="59">
        <v>619.30999999999995</v>
      </c>
      <c r="F16" s="59">
        <v>619.30999999999995</v>
      </c>
      <c r="G16" s="59">
        <v>843.74</v>
      </c>
      <c r="H16" s="59">
        <v>833.27</v>
      </c>
      <c r="I16" s="59">
        <v>932.84</v>
      </c>
      <c r="J16" s="59">
        <v>433.31</v>
      </c>
      <c r="K16" s="59">
        <v>930.87</v>
      </c>
      <c r="N16" s="59">
        <v>498</v>
      </c>
      <c r="O16" s="59">
        <v>496.45</v>
      </c>
      <c r="P16" s="59">
        <v>619.51</v>
      </c>
      <c r="Q16" s="59">
        <v>934.6</v>
      </c>
      <c r="R16" s="59">
        <v>930.88</v>
      </c>
      <c r="S16" s="59">
        <v>467.36</v>
      </c>
      <c r="T16" s="59">
        <v>936.35</v>
      </c>
      <c r="U16" s="59">
        <v>546.45000000000005</v>
      </c>
      <c r="V16" s="59">
        <v>499</v>
      </c>
      <c r="W16" s="59">
        <v>498</v>
      </c>
      <c r="X16" s="59">
        <v>931.37</v>
      </c>
      <c r="Y16" s="59">
        <v>621</v>
      </c>
      <c r="Z16" s="59">
        <v>186.18</v>
      </c>
      <c r="AA16" s="59">
        <v>498</v>
      </c>
      <c r="AB16" s="59">
        <v>621</v>
      </c>
      <c r="AC16" s="59">
        <v>709</v>
      </c>
      <c r="AD16" s="59">
        <v>944.36</v>
      </c>
      <c r="AE16" s="59">
        <v>621.6</v>
      </c>
      <c r="AF16" s="59">
        <v>777.6</v>
      </c>
      <c r="AG16" s="59">
        <v>797.4</v>
      </c>
      <c r="AH16" s="59">
        <v>710.4</v>
      </c>
      <c r="AI16" s="59">
        <v>809.28</v>
      </c>
      <c r="AJ16" s="59">
        <v>355.2</v>
      </c>
      <c r="AK16" s="59">
        <v>929.78</v>
      </c>
      <c r="AL16" s="59">
        <v>370.09</v>
      </c>
      <c r="AM16" s="59">
        <v>986.24</v>
      </c>
      <c r="AN16" s="59">
        <v>884</v>
      </c>
      <c r="AO16" s="59">
        <v>575</v>
      </c>
      <c r="AP16" s="59">
        <v>619.5</v>
      </c>
      <c r="BC16" s="59">
        <v>931.13</v>
      </c>
      <c r="BE16" s="59">
        <v>852.87</v>
      </c>
      <c r="BF16" s="60">
        <v>9.2999999999999999E-2</v>
      </c>
      <c r="BG16" s="59">
        <v>14573</v>
      </c>
    </row>
    <row r="17" spans="1:59" hidden="1">
      <c r="A17" s="59">
        <v>496.87</v>
      </c>
      <c r="B17" s="59">
        <v>558.16999999999996</v>
      </c>
      <c r="C17" s="59">
        <v>557.94000000000005</v>
      </c>
      <c r="D17" s="59">
        <v>496.05</v>
      </c>
      <c r="E17" s="59">
        <v>619.94000000000005</v>
      </c>
      <c r="F17" s="59">
        <v>619.94000000000005</v>
      </c>
      <c r="G17" s="59">
        <v>844.58</v>
      </c>
      <c r="H17" s="59">
        <v>834.14</v>
      </c>
      <c r="I17" s="59">
        <v>933.78</v>
      </c>
      <c r="J17" s="59">
        <v>433.74</v>
      </c>
      <c r="K17" s="59">
        <v>931.83</v>
      </c>
      <c r="N17" s="59">
        <v>498</v>
      </c>
      <c r="O17" s="59">
        <v>496.96</v>
      </c>
      <c r="P17" s="59">
        <v>620.19000000000005</v>
      </c>
      <c r="Q17" s="59">
        <v>935.52</v>
      </c>
      <c r="R17" s="59">
        <v>931.83</v>
      </c>
      <c r="S17" s="59">
        <v>467.72</v>
      </c>
      <c r="T17" s="59">
        <v>937.25</v>
      </c>
      <c r="U17" s="59">
        <v>547</v>
      </c>
      <c r="V17" s="59">
        <v>499</v>
      </c>
      <c r="W17" s="59">
        <v>498</v>
      </c>
      <c r="X17" s="59">
        <v>932.39</v>
      </c>
      <c r="Y17" s="59">
        <v>621.5</v>
      </c>
      <c r="Z17" s="59">
        <v>186.36</v>
      </c>
      <c r="AA17" s="59">
        <v>498</v>
      </c>
      <c r="AB17" s="59">
        <v>621.5</v>
      </c>
      <c r="AC17" s="59">
        <v>711</v>
      </c>
      <c r="AD17" s="59">
        <v>946.24</v>
      </c>
      <c r="AE17" s="59">
        <v>623</v>
      </c>
      <c r="AF17" s="59">
        <v>778</v>
      </c>
      <c r="AG17" s="59">
        <v>799.65</v>
      </c>
      <c r="AH17" s="59">
        <v>712</v>
      </c>
      <c r="AI17" s="59">
        <v>810.9</v>
      </c>
      <c r="AJ17" s="59">
        <v>356</v>
      </c>
      <c r="AK17" s="59">
        <v>930.87</v>
      </c>
      <c r="AL17" s="59">
        <v>370.56</v>
      </c>
      <c r="AM17" s="59">
        <v>986.72</v>
      </c>
      <c r="AN17" s="59">
        <v>886.4</v>
      </c>
      <c r="AO17" s="59">
        <v>575.75</v>
      </c>
      <c r="AP17" s="59">
        <v>621.08000000000004</v>
      </c>
      <c r="BC17" s="59">
        <v>932.16</v>
      </c>
      <c r="BE17" s="59">
        <v>853.58</v>
      </c>
      <c r="BF17" s="60">
        <v>0.09</v>
      </c>
      <c r="BG17" s="59">
        <v>14103</v>
      </c>
    </row>
    <row r="18" spans="1:59" hidden="1">
      <c r="A18" s="59">
        <v>497.35</v>
      </c>
      <c r="B18" s="59">
        <v>558.72</v>
      </c>
      <c r="C18" s="59">
        <v>558.51</v>
      </c>
      <c r="D18" s="59">
        <v>496.53</v>
      </c>
      <c r="E18" s="59">
        <v>620.57000000000005</v>
      </c>
      <c r="F18" s="59">
        <v>620.57000000000005</v>
      </c>
      <c r="G18" s="59">
        <v>845.43</v>
      </c>
      <c r="H18" s="59">
        <v>834.96</v>
      </c>
      <c r="I18" s="59">
        <v>934.67</v>
      </c>
      <c r="J18" s="59">
        <v>434.18</v>
      </c>
      <c r="K18" s="59">
        <v>932.74</v>
      </c>
      <c r="N18" s="59">
        <v>499</v>
      </c>
      <c r="O18" s="59">
        <v>497.45</v>
      </c>
      <c r="P18" s="59">
        <v>620.80999999999995</v>
      </c>
      <c r="Q18" s="59">
        <v>936.5</v>
      </c>
      <c r="R18" s="59">
        <v>932.74</v>
      </c>
      <c r="S18" s="59">
        <v>468.09</v>
      </c>
      <c r="T18" s="59">
        <v>938.19</v>
      </c>
      <c r="U18" s="59">
        <v>547.57000000000005</v>
      </c>
      <c r="V18" s="59">
        <v>500</v>
      </c>
      <c r="W18" s="59">
        <v>499</v>
      </c>
      <c r="X18" s="59">
        <v>933.38</v>
      </c>
      <c r="Y18" s="59">
        <v>622.5</v>
      </c>
      <c r="Z18" s="59">
        <v>186.54</v>
      </c>
      <c r="AA18" s="59">
        <v>499</v>
      </c>
      <c r="AB18" s="59">
        <v>622.5</v>
      </c>
      <c r="AC18" s="59">
        <v>713</v>
      </c>
      <c r="AD18" s="59">
        <v>947.36</v>
      </c>
      <c r="AE18" s="59">
        <v>624.4</v>
      </c>
      <c r="AF18" s="59">
        <v>778.4</v>
      </c>
      <c r="AG18" s="59">
        <v>801.9</v>
      </c>
      <c r="AH18" s="59">
        <v>713.6</v>
      </c>
      <c r="AI18" s="59">
        <v>812.52</v>
      </c>
      <c r="AJ18" s="59">
        <v>356.8</v>
      </c>
      <c r="AK18" s="59">
        <v>932.03</v>
      </c>
      <c r="AL18" s="59">
        <v>371.03</v>
      </c>
      <c r="AM18" s="59">
        <v>987.2</v>
      </c>
      <c r="AN18" s="59">
        <v>888.6</v>
      </c>
      <c r="AO18" s="59">
        <v>576.5</v>
      </c>
      <c r="AP18" s="59">
        <v>622.65</v>
      </c>
      <c r="BC18" s="59">
        <v>933.17</v>
      </c>
      <c r="BE18" s="59">
        <v>854.26</v>
      </c>
      <c r="BF18" s="60">
        <v>8.6999999999999994E-2</v>
      </c>
      <c r="BG18" s="59">
        <v>13633</v>
      </c>
    </row>
    <row r="19" spans="1:59" hidden="1">
      <c r="A19" s="59">
        <v>497.86</v>
      </c>
      <c r="B19" s="59">
        <v>559.30999999999995</v>
      </c>
      <c r="C19" s="59">
        <v>559.11</v>
      </c>
      <c r="D19" s="59">
        <v>497.03</v>
      </c>
      <c r="E19" s="59">
        <v>621.24</v>
      </c>
      <c r="F19" s="59">
        <v>621.24</v>
      </c>
      <c r="G19" s="59">
        <v>846.29</v>
      </c>
      <c r="H19" s="59">
        <v>835.92</v>
      </c>
      <c r="I19" s="59">
        <v>935.68</v>
      </c>
      <c r="J19" s="59">
        <v>434.6</v>
      </c>
      <c r="K19" s="59">
        <v>933.72</v>
      </c>
      <c r="N19" s="59">
        <v>499</v>
      </c>
      <c r="O19" s="59">
        <v>497.99</v>
      </c>
      <c r="P19" s="59">
        <v>621.48</v>
      </c>
      <c r="Q19" s="59">
        <v>937.45</v>
      </c>
      <c r="R19" s="59">
        <v>933.73</v>
      </c>
      <c r="S19" s="59">
        <v>468.47</v>
      </c>
      <c r="T19" s="59">
        <v>939.06</v>
      </c>
      <c r="U19" s="59">
        <v>548.14</v>
      </c>
      <c r="V19" s="59">
        <v>500</v>
      </c>
      <c r="W19" s="59">
        <v>499</v>
      </c>
      <c r="X19" s="59">
        <v>934.42</v>
      </c>
      <c r="Y19" s="59">
        <v>623</v>
      </c>
      <c r="Z19" s="59">
        <v>186.78</v>
      </c>
      <c r="AA19" s="59">
        <v>499</v>
      </c>
      <c r="AB19" s="59">
        <v>623</v>
      </c>
      <c r="AC19" s="59">
        <v>714</v>
      </c>
      <c r="AD19" s="59">
        <v>949.24</v>
      </c>
      <c r="AE19" s="59">
        <v>625.79999999999995</v>
      </c>
      <c r="AF19" s="59">
        <v>778.8</v>
      </c>
      <c r="AG19" s="59">
        <v>803.7</v>
      </c>
      <c r="AH19" s="59">
        <v>715.2</v>
      </c>
      <c r="AI19" s="59">
        <v>814.14</v>
      </c>
      <c r="AJ19" s="59">
        <v>357.6</v>
      </c>
      <c r="AK19" s="59">
        <v>933.17</v>
      </c>
      <c r="AL19" s="59">
        <v>371.47</v>
      </c>
      <c r="AM19" s="59">
        <v>987.64</v>
      </c>
      <c r="AN19" s="59">
        <v>891</v>
      </c>
      <c r="AO19" s="59">
        <v>577.25</v>
      </c>
      <c r="AP19" s="59">
        <v>624.4</v>
      </c>
      <c r="BC19" s="59">
        <v>934.25</v>
      </c>
      <c r="BE19" s="59">
        <v>854.99</v>
      </c>
      <c r="BF19" s="60">
        <v>8.4000000000000005E-2</v>
      </c>
      <c r="BG19" s="59">
        <v>13163</v>
      </c>
    </row>
    <row r="20" spans="1:59" hidden="1">
      <c r="A20" s="59">
        <v>498.4</v>
      </c>
      <c r="B20" s="59">
        <v>559.89</v>
      </c>
      <c r="C20" s="59">
        <v>559.66999999999996</v>
      </c>
      <c r="D20" s="59">
        <v>497.58</v>
      </c>
      <c r="E20" s="59">
        <v>621.85</v>
      </c>
      <c r="F20" s="59">
        <v>621.85</v>
      </c>
      <c r="G20" s="59">
        <v>847.23</v>
      </c>
      <c r="H20" s="59">
        <v>836.99</v>
      </c>
      <c r="I20" s="59">
        <v>936.65</v>
      </c>
      <c r="J20" s="59">
        <v>435.04</v>
      </c>
      <c r="K20" s="59">
        <v>934.64</v>
      </c>
      <c r="N20" s="59">
        <v>500</v>
      </c>
      <c r="O20" s="59">
        <v>498.54</v>
      </c>
      <c r="P20" s="59">
        <v>622.11</v>
      </c>
      <c r="Q20" s="59">
        <v>938.46</v>
      </c>
      <c r="R20" s="59">
        <v>934.65</v>
      </c>
      <c r="S20" s="59">
        <v>468.9</v>
      </c>
      <c r="T20" s="59">
        <v>940.13</v>
      </c>
      <c r="U20" s="59">
        <v>548.72</v>
      </c>
      <c r="V20" s="59">
        <v>501</v>
      </c>
      <c r="W20" s="59">
        <v>500</v>
      </c>
      <c r="X20" s="59">
        <v>935.46</v>
      </c>
      <c r="Y20" s="59">
        <v>623.5</v>
      </c>
      <c r="Z20" s="59">
        <v>186.96</v>
      </c>
      <c r="AA20" s="59">
        <v>500</v>
      </c>
      <c r="AB20" s="59">
        <v>623.5</v>
      </c>
      <c r="AC20" s="59">
        <v>716</v>
      </c>
      <c r="AD20" s="59">
        <v>950.36</v>
      </c>
      <c r="AE20" s="59">
        <v>627.9</v>
      </c>
      <c r="AF20" s="59">
        <v>779.4</v>
      </c>
      <c r="AG20" s="59">
        <v>805.95</v>
      </c>
      <c r="AH20" s="59">
        <v>717.6</v>
      </c>
      <c r="AI20" s="59">
        <v>816.57</v>
      </c>
      <c r="AJ20" s="59">
        <v>358.8</v>
      </c>
      <c r="AK20" s="59">
        <v>934.34</v>
      </c>
      <c r="AL20" s="59">
        <v>371.95</v>
      </c>
      <c r="AM20" s="59">
        <v>988.12</v>
      </c>
      <c r="AN20" s="59">
        <v>893.2</v>
      </c>
      <c r="AO20" s="59">
        <v>578</v>
      </c>
      <c r="AP20" s="59">
        <v>625.98</v>
      </c>
      <c r="BC20" s="59">
        <v>935.32</v>
      </c>
      <c r="BE20" s="59">
        <v>855.73</v>
      </c>
      <c r="BF20" s="60">
        <v>8.1000000000000003E-2</v>
      </c>
      <c r="BG20" s="59">
        <v>12693</v>
      </c>
    </row>
    <row r="21" spans="1:59" hidden="1">
      <c r="A21" s="59">
        <v>498.95</v>
      </c>
      <c r="B21" s="59">
        <v>560.48</v>
      </c>
      <c r="C21" s="59">
        <v>560.23</v>
      </c>
      <c r="D21" s="59">
        <v>498.06</v>
      </c>
      <c r="E21" s="59">
        <v>622.48</v>
      </c>
      <c r="F21" s="59">
        <v>622.48</v>
      </c>
      <c r="G21" s="59">
        <v>848.15</v>
      </c>
      <c r="H21" s="59">
        <v>837.79</v>
      </c>
      <c r="I21" s="59">
        <v>937.58</v>
      </c>
      <c r="J21" s="59">
        <v>435.49</v>
      </c>
      <c r="K21" s="59">
        <v>935.61</v>
      </c>
      <c r="N21" s="59">
        <v>500</v>
      </c>
      <c r="O21" s="59">
        <v>499.07</v>
      </c>
      <c r="P21" s="59">
        <v>622.77</v>
      </c>
      <c r="Q21" s="59">
        <v>939.47</v>
      </c>
      <c r="R21" s="59">
        <v>935.63</v>
      </c>
      <c r="S21" s="59">
        <v>469.28</v>
      </c>
      <c r="T21" s="59">
        <v>941.12</v>
      </c>
      <c r="U21" s="59">
        <v>549.29999999999995</v>
      </c>
      <c r="V21" s="59">
        <v>501</v>
      </c>
      <c r="W21" s="59">
        <v>500</v>
      </c>
      <c r="X21" s="59">
        <v>936.5</v>
      </c>
      <c r="Y21" s="59">
        <v>624.5</v>
      </c>
      <c r="Z21" s="59">
        <v>187.14</v>
      </c>
      <c r="AA21" s="59">
        <v>500</v>
      </c>
      <c r="AB21" s="59">
        <v>624.5</v>
      </c>
      <c r="AC21" s="59">
        <v>718</v>
      </c>
      <c r="AD21" s="59">
        <v>952.24</v>
      </c>
      <c r="AE21" s="59">
        <v>629.29999999999995</v>
      </c>
      <c r="AF21" s="59">
        <v>779.8</v>
      </c>
      <c r="AG21" s="59">
        <v>807.75</v>
      </c>
      <c r="AH21" s="59">
        <v>719.2</v>
      </c>
      <c r="AI21" s="59">
        <v>818.19</v>
      </c>
      <c r="AJ21" s="59">
        <v>359.6</v>
      </c>
      <c r="AK21" s="59">
        <v>935.63</v>
      </c>
      <c r="AL21" s="59">
        <v>372.45</v>
      </c>
      <c r="AM21" s="59">
        <v>988.62</v>
      </c>
      <c r="AN21" s="59">
        <v>895.6</v>
      </c>
      <c r="AO21" s="59">
        <v>578.75</v>
      </c>
      <c r="AP21" s="59">
        <v>627.54999999999995</v>
      </c>
      <c r="BC21" s="59">
        <v>936.33</v>
      </c>
      <c r="BE21" s="59">
        <v>856.45</v>
      </c>
      <c r="BF21" s="60">
        <v>7.8E-2</v>
      </c>
      <c r="BG21" s="59">
        <v>12223</v>
      </c>
    </row>
    <row r="22" spans="1:59" hidden="1">
      <c r="A22" s="59">
        <v>499.48</v>
      </c>
      <c r="B22" s="59">
        <v>561.05999999999995</v>
      </c>
      <c r="C22" s="59">
        <v>560.86</v>
      </c>
      <c r="D22" s="59">
        <v>498.58</v>
      </c>
      <c r="E22" s="59">
        <v>623.17999999999995</v>
      </c>
      <c r="F22" s="59">
        <v>623.17999999999995</v>
      </c>
      <c r="G22" s="59">
        <v>849.05</v>
      </c>
      <c r="H22" s="59">
        <v>838.76</v>
      </c>
      <c r="I22" s="59">
        <v>938.58</v>
      </c>
      <c r="J22" s="59">
        <v>435.97</v>
      </c>
      <c r="K22" s="59">
        <v>936.64</v>
      </c>
      <c r="N22" s="59">
        <v>501</v>
      </c>
      <c r="O22" s="59">
        <v>499.59</v>
      </c>
      <c r="P22" s="59">
        <v>623.4</v>
      </c>
      <c r="Q22" s="59">
        <v>940.43</v>
      </c>
      <c r="R22" s="59">
        <v>936.65</v>
      </c>
      <c r="S22" s="59">
        <v>469.67</v>
      </c>
      <c r="T22" s="59">
        <v>942.08</v>
      </c>
      <c r="U22" s="59">
        <v>549.91999999999996</v>
      </c>
      <c r="V22" s="59">
        <v>502</v>
      </c>
      <c r="W22" s="59">
        <v>501</v>
      </c>
      <c r="X22" s="59">
        <v>937.54</v>
      </c>
      <c r="Y22" s="59">
        <v>625</v>
      </c>
      <c r="Z22" s="59">
        <v>187.38</v>
      </c>
      <c r="AA22" s="59">
        <v>501</v>
      </c>
      <c r="AB22" s="59">
        <v>625</v>
      </c>
      <c r="AC22" s="59">
        <v>720</v>
      </c>
      <c r="AD22" s="59">
        <v>953.48</v>
      </c>
      <c r="AE22" s="59">
        <v>630.70000000000005</v>
      </c>
      <c r="AF22" s="59">
        <v>780.2</v>
      </c>
      <c r="AG22" s="59">
        <v>810</v>
      </c>
      <c r="AH22" s="59">
        <v>720.8</v>
      </c>
      <c r="AI22" s="59">
        <v>819.81</v>
      </c>
      <c r="AJ22" s="59">
        <v>360.4</v>
      </c>
      <c r="AK22" s="59">
        <v>936.79</v>
      </c>
      <c r="AL22" s="59">
        <v>372.96</v>
      </c>
      <c r="AM22" s="59">
        <v>989.12</v>
      </c>
      <c r="AN22" s="59">
        <v>897.8</v>
      </c>
      <c r="AO22" s="59">
        <v>579.5</v>
      </c>
      <c r="AP22" s="59">
        <v>629.13</v>
      </c>
      <c r="BC22" s="59">
        <v>937.44</v>
      </c>
      <c r="BE22" s="59">
        <v>857.17</v>
      </c>
      <c r="BF22" s="60">
        <v>7.4999999999999997E-2</v>
      </c>
      <c r="BG22" s="59">
        <v>11753</v>
      </c>
    </row>
    <row r="23" spans="1:59" hidden="1">
      <c r="A23" s="59">
        <v>500.06</v>
      </c>
      <c r="B23" s="59">
        <v>561.66999999999996</v>
      </c>
      <c r="C23" s="59">
        <v>561.45000000000005</v>
      </c>
      <c r="D23" s="59">
        <v>499.13</v>
      </c>
      <c r="E23" s="59">
        <v>623.84</v>
      </c>
      <c r="F23" s="59">
        <v>623.84</v>
      </c>
      <c r="G23" s="59">
        <v>850.04</v>
      </c>
      <c r="H23" s="59">
        <v>839.75</v>
      </c>
      <c r="I23" s="59">
        <v>939.55</v>
      </c>
      <c r="J23" s="59">
        <v>436.43</v>
      </c>
      <c r="K23" s="59">
        <v>937.64</v>
      </c>
      <c r="N23" s="59">
        <v>501</v>
      </c>
      <c r="O23" s="59">
        <v>500.12</v>
      </c>
      <c r="P23" s="59">
        <v>624.1</v>
      </c>
      <c r="Q23" s="59">
        <v>941.45</v>
      </c>
      <c r="R23" s="59">
        <v>937.64</v>
      </c>
      <c r="S23" s="59">
        <v>470.1</v>
      </c>
      <c r="T23" s="59">
        <v>943.06</v>
      </c>
      <c r="U23" s="59">
        <v>550.53</v>
      </c>
      <c r="V23" s="59">
        <v>503</v>
      </c>
      <c r="W23" s="59">
        <v>501</v>
      </c>
      <c r="X23" s="59">
        <v>938.68</v>
      </c>
      <c r="Y23" s="59">
        <v>625.5</v>
      </c>
      <c r="Z23" s="59">
        <v>187.56</v>
      </c>
      <c r="AA23" s="59">
        <v>501</v>
      </c>
      <c r="AB23" s="59">
        <v>625.5</v>
      </c>
      <c r="AC23" s="59">
        <v>722</v>
      </c>
      <c r="AD23" s="59">
        <v>955.24</v>
      </c>
      <c r="AE23" s="59">
        <v>632.79999999999995</v>
      </c>
      <c r="AF23" s="59">
        <v>780.8</v>
      </c>
      <c r="AG23" s="59">
        <v>812.25</v>
      </c>
      <c r="AH23" s="59">
        <v>723.2</v>
      </c>
      <c r="AI23" s="59">
        <v>822.24</v>
      </c>
      <c r="AJ23" s="59">
        <v>361.6</v>
      </c>
      <c r="AK23" s="59">
        <v>937.95</v>
      </c>
      <c r="AL23" s="59">
        <v>373.45</v>
      </c>
      <c r="AM23" s="59">
        <v>989.62</v>
      </c>
      <c r="AN23" s="59">
        <v>900.2</v>
      </c>
      <c r="AO23" s="59">
        <v>580.38</v>
      </c>
      <c r="AP23" s="59">
        <v>630.88</v>
      </c>
      <c r="BC23" s="59">
        <v>938.49</v>
      </c>
      <c r="BE23" s="59">
        <v>857.88</v>
      </c>
      <c r="BF23" s="60">
        <v>7.1999999999999995E-2</v>
      </c>
      <c r="BG23" s="59">
        <v>11283</v>
      </c>
    </row>
    <row r="24" spans="1:59" hidden="1">
      <c r="A24" s="59">
        <v>500.3</v>
      </c>
      <c r="B24" s="59">
        <v>561.9849999999999</v>
      </c>
      <c r="C24" s="59">
        <v>561.76</v>
      </c>
      <c r="D24" s="59">
        <v>499.40499999999997</v>
      </c>
      <c r="E24" s="59">
        <v>624.18000000000006</v>
      </c>
      <c r="F24" s="59">
        <v>624.18000000000006</v>
      </c>
      <c r="G24" s="59">
        <v>850.54499999999996</v>
      </c>
      <c r="H24" s="59">
        <v>840.23</v>
      </c>
      <c r="I24" s="59">
        <v>940.05</v>
      </c>
      <c r="J24" s="59">
        <v>436.68</v>
      </c>
      <c r="K24" s="59">
        <v>938.14</v>
      </c>
      <c r="N24" s="59">
        <v>501.5</v>
      </c>
      <c r="O24" s="59">
        <v>500.39</v>
      </c>
      <c r="P24" s="59">
        <v>624.44499999999994</v>
      </c>
      <c r="Q24" s="59">
        <v>941.96500000000003</v>
      </c>
      <c r="R24" s="59">
        <v>938.14499999999998</v>
      </c>
      <c r="S24" s="59">
        <v>470.29500000000002</v>
      </c>
      <c r="T24" s="59">
        <v>943.55499999999995</v>
      </c>
      <c r="U24" s="59">
        <v>550.83500000000004</v>
      </c>
      <c r="V24" s="59">
        <v>503</v>
      </c>
      <c r="W24" s="59">
        <v>501.5</v>
      </c>
      <c r="X24" s="59">
        <v>939.24499999999989</v>
      </c>
      <c r="Y24" s="59">
        <v>626</v>
      </c>
      <c r="Z24" s="59">
        <v>187.68</v>
      </c>
      <c r="AA24" s="59">
        <v>501.5</v>
      </c>
      <c r="AB24" s="59">
        <v>626</v>
      </c>
      <c r="AC24" s="59">
        <v>723</v>
      </c>
      <c r="AD24" s="59">
        <v>955.96</v>
      </c>
      <c r="AE24" s="59">
        <v>633.5</v>
      </c>
      <c r="AF24" s="59">
        <v>781</v>
      </c>
      <c r="AG24" s="59">
        <v>813.375</v>
      </c>
      <c r="AH24" s="59">
        <v>724</v>
      </c>
      <c r="AI24" s="59">
        <v>823.05</v>
      </c>
      <c r="AJ24" s="59">
        <v>362</v>
      </c>
      <c r="AK24" s="59">
        <v>938.54</v>
      </c>
      <c r="AL24" s="59">
        <v>373.71000000000004</v>
      </c>
      <c r="AM24" s="59">
        <v>989.88</v>
      </c>
      <c r="AN24" s="59">
        <v>901.40000000000009</v>
      </c>
      <c r="AO24" s="59">
        <v>580.755</v>
      </c>
      <c r="AP24" s="59">
        <v>631.755</v>
      </c>
      <c r="BC24" s="59">
        <v>939.03</v>
      </c>
      <c r="BE24" s="59">
        <v>858.245</v>
      </c>
      <c r="BF24" s="60">
        <v>7.0500000000000007E-2</v>
      </c>
      <c r="BG24" s="59">
        <v>11047.5</v>
      </c>
    </row>
    <row r="25" spans="1:59" hidden="1">
      <c r="A25" s="59">
        <v>500.54</v>
      </c>
      <c r="B25" s="59">
        <v>562.29999999999995</v>
      </c>
      <c r="C25" s="59">
        <v>562.07000000000005</v>
      </c>
      <c r="D25" s="59">
        <v>499.68</v>
      </c>
      <c r="E25" s="59">
        <v>624.52</v>
      </c>
      <c r="F25" s="59">
        <v>624.52</v>
      </c>
      <c r="G25" s="59">
        <v>851.05</v>
      </c>
      <c r="H25" s="59">
        <v>840.71</v>
      </c>
      <c r="I25" s="59">
        <v>940.55</v>
      </c>
      <c r="J25" s="59">
        <v>436.93</v>
      </c>
      <c r="K25" s="59">
        <v>938.64</v>
      </c>
      <c r="N25" s="59">
        <v>502</v>
      </c>
      <c r="O25" s="59">
        <v>500.66</v>
      </c>
      <c r="P25" s="59">
        <v>624.79</v>
      </c>
      <c r="Q25" s="59">
        <v>942.48</v>
      </c>
      <c r="R25" s="59">
        <v>938.65</v>
      </c>
      <c r="S25" s="59">
        <v>470.49</v>
      </c>
      <c r="T25" s="59">
        <v>944.05</v>
      </c>
      <c r="U25" s="59">
        <v>551.14</v>
      </c>
      <c r="V25" s="59">
        <v>503</v>
      </c>
      <c r="W25" s="59">
        <v>502</v>
      </c>
      <c r="X25" s="59">
        <v>939.81</v>
      </c>
      <c r="Y25" s="59">
        <v>626.5</v>
      </c>
      <c r="Z25" s="59">
        <v>187.8</v>
      </c>
      <c r="AA25" s="59">
        <v>502</v>
      </c>
      <c r="AB25" s="59">
        <v>626.5</v>
      </c>
      <c r="AC25" s="59">
        <v>724</v>
      </c>
      <c r="AD25" s="59">
        <v>956.68</v>
      </c>
      <c r="AE25" s="59">
        <v>634.20000000000005</v>
      </c>
      <c r="AF25" s="59">
        <v>781.2</v>
      </c>
      <c r="AG25" s="59">
        <v>814.5</v>
      </c>
      <c r="AH25" s="59">
        <v>724.8</v>
      </c>
      <c r="AI25" s="59">
        <v>823.86</v>
      </c>
      <c r="AJ25" s="59">
        <v>362.4</v>
      </c>
      <c r="AK25" s="59">
        <v>939.13</v>
      </c>
      <c r="AL25" s="59">
        <v>373.97</v>
      </c>
      <c r="AM25" s="59">
        <v>990.14</v>
      </c>
      <c r="AN25" s="59">
        <v>902.6</v>
      </c>
      <c r="AO25" s="59">
        <v>581.13</v>
      </c>
      <c r="AP25" s="59">
        <v>632.63</v>
      </c>
      <c r="BC25" s="59">
        <v>939.57</v>
      </c>
      <c r="BE25" s="59">
        <v>858.61</v>
      </c>
      <c r="BF25" s="60">
        <v>6.9000000000000006E-2</v>
      </c>
      <c r="BG25" s="59">
        <v>10812</v>
      </c>
    </row>
    <row r="26" spans="1:59" hidden="1">
      <c r="A26" s="59">
        <v>500.84000000000003</v>
      </c>
      <c r="B26" s="59">
        <v>562.64499999999998</v>
      </c>
      <c r="C26" s="59">
        <v>562.42000000000007</v>
      </c>
      <c r="D26" s="59">
        <v>499.94499999999999</v>
      </c>
      <c r="E26" s="59">
        <v>624.91</v>
      </c>
      <c r="F26" s="59">
        <v>624.91</v>
      </c>
      <c r="G26" s="59">
        <v>851.4849999999999</v>
      </c>
      <c r="H26" s="59">
        <v>841.18499999999995</v>
      </c>
      <c r="I26" s="59">
        <v>941.125</v>
      </c>
      <c r="J26" s="59">
        <v>437.17</v>
      </c>
      <c r="K26" s="59">
        <v>939.22</v>
      </c>
      <c r="N26" s="59">
        <v>502.5</v>
      </c>
      <c r="O26" s="59">
        <v>500.96500000000003</v>
      </c>
      <c r="P26" s="59">
        <v>625.18499999999995</v>
      </c>
      <c r="Q26" s="59">
        <v>943.02</v>
      </c>
      <c r="R26" s="59">
        <v>939.23</v>
      </c>
      <c r="S26" s="59">
        <v>470.71000000000004</v>
      </c>
      <c r="T26" s="59">
        <v>944.56999999999994</v>
      </c>
      <c r="U26" s="59">
        <v>551.45499999999993</v>
      </c>
      <c r="V26" s="59">
        <v>503.5</v>
      </c>
      <c r="W26" s="59">
        <v>502.5</v>
      </c>
      <c r="X26" s="59">
        <v>940.3599999999999</v>
      </c>
      <c r="Y26" s="59">
        <v>626.75</v>
      </c>
      <c r="Z26" s="59">
        <v>187.89</v>
      </c>
      <c r="AA26" s="59">
        <v>502.5</v>
      </c>
      <c r="AB26" s="59">
        <v>626.75</v>
      </c>
      <c r="AC26" s="59">
        <v>725</v>
      </c>
      <c r="AD26" s="59">
        <v>957.46</v>
      </c>
      <c r="AE26" s="59">
        <v>635.25</v>
      </c>
      <c r="AF26" s="59">
        <v>781.5</v>
      </c>
      <c r="AG26" s="59">
        <v>815.625</v>
      </c>
      <c r="AH26" s="59">
        <v>726</v>
      </c>
      <c r="AI26" s="59">
        <v>825.07500000000005</v>
      </c>
      <c r="AJ26" s="59">
        <v>363</v>
      </c>
      <c r="AK26" s="59">
        <v>939.73500000000001</v>
      </c>
      <c r="AL26" s="59">
        <v>374.23</v>
      </c>
      <c r="AM26" s="59">
        <v>990.42000000000007</v>
      </c>
      <c r="AN26" s="59">
        <v>903.90000000000009</v>
      </c>
      <c r="AO26" s="59">
        <v>581.56500000000005</v>
      </c>
      <c r="AP26" s="59">
        <v>633.505</v>
      </c>
      <c r="BC26" s="59">
        <v>940.13499999999999</v>
      </c>
      <c r="BE26" s="59">
        <v>859.01499999999999</v>
      </c>
      <c r="BF26" s="60">
        <v>6.7500000000000004E-2</v>
      </c>
      <c r="BG26" s="59">
        <v>10577</v>
      </c>
    </row>
    <row r="27" spans="1:59" hidden="1">
      <c r="A27" s="59">
        <v>501.14</v>
      </c>
      <c r="B27" s="59">
        <v>562.99</v>
      </c>
      <c r="C27" s="59">
        <v>562.77</v>
      </c>
      <c r="D27" s="59">
        <v>500.21</v>
      </c>
      <c r="E27" s="59">
        <v>625.29999999999995</v>
      </c>
      <c r="F27" s="59">
        <v>625.29999999999995</v>
      </c>
      <c r="G27" s="59">
        <v>851.92</v>
      </c>
      <c r="H27" s="59">
        <v>841.66</v>
      </c>
      <c r="I27" s="59">
        <v>941.7</v>
      </c>
      <c r="J27" s="59">
        <v>437.41</v>
      </c>
      <c r="K27" s="59">
        <v>939.8</v>
      </c>
      <c r="N27" s="59">
        <v>503</v>
      </c>
      <c r="O27" s="59">
        <v>501.27</v>
      </c>
      <c r="P27" s="59">
        <v>625.58000000000004</v>
      </c>
      <c r="Q27" s="59">
        <v>943.56</v>
      </c>
      <c r="R27" s="59">
        <v>939.81</v>
      </c>
      <c r="S27" s="59">
        <v>470.93</v>
      </c>
      <c r="T27" s="59">
        <v>945.09</v>
      </c>
      <c r="U27" s="59">
        <v>551.77</v>
      </c>
      <c r="V27" s="59">
        <v>504</v>
      </c>
      <c r="W27" s="59">
        <v>503</v>
      </c>
      <c r="X27" s="59">
        <v>940.91</v>
      </c>
      <c r="Y27" s="59">
        <v>627</v>
      </c>
      <c r="Z27" s="59">
        <v>187.98</v>
      </c>
      <c r="AA27" s="59">
        <v>503</v>
      </c>
      <c r="AB27" s="59">
        <v>627</v>
      </c>
      <c r="AC27" s="59">
        <v>726</v>
      </c>
      <c r="AD27" s="59">
        <v>958.24</v>
      </c>
      <c r="AE27" s="59">
        <v>636.29999999999995</v>
      </c>
      <c r="AF27" s="59">
        <v>781.8</v>
      </c>
      <c r="AG27" s="59">
        <v>816.75</v>
      </c>
      <c r="AH27" s="59">
        <v>727.2</v>
      </c>
      <c r="AI27" s="59">
        <v>826.29</v>
      </c>
      <c r="AJ27" s="59">
        <v>363.6</v>
      </c>
      <c r="AK27" s="59">
        <v>940.34</v>
      </c>
      <c r="AL27" s="59">
        <v>374.49</v>
      </c>
      <c r="AM27" s="59">
        <v>990.7</v>
      </c>
      <c r="AN27" s="59">
        <v>905.2</v>
      </c>
      <c r="AO27" s="59">
        <v>582</v>
      </c>
      <c r="AP27" s="59">
        <v>634.38</v>
      </c>
      <c r="BC27" s="59">
        <v>940.7</v>
      </c>
      <c r="BE27" s="59">
        <v>859.42</v>
      </c>
      <c r="BF27" s="60">
        <v>6.6000000000000003E-2</v>
      </c>
      <c r="BG27" s="59">
        <v>10342</v>
      </c>
    </row>
    <row r="28" spans="1:59" hidden="1">
      <c r="A28" s="59">
        <v>501.45499999999998</v>
      </c>
      <c r="B28" s="59">
        <v>563.30999999999995</v>
      </c>
      <c r="C28" s="59">
        <v>563.07500000000005</v>
      </c>
      <c r="D28" s="59">
        <v>500.5</v>
      </c>
      <c r="E28" s="59">
        <v>625.63499999999999</v>
      </c>
      <c r="F28" s="59">
        <v>625.63499999999999</v>
      </c>
      <c r="G28" s="59">
        <v>852.44499999999994</v>
      </c>
      <c r="H28" s="59">
        <v>842.15499999999997</v>
      </c>
      <c r="I28" s="59">
        <v>942.23500000000001</v>
      </c>
      <c r="J28" s="59">
        <v>437.67</v>
      </c>
      <c r="K28" s="59">
        <v>940.3599999999999</v>
      </c>
      <c r="N28" s="59">
        <v>503</v>
      </c>
      <c r="O28" s="59">
        <v>501.53999999999996</v>
      </c>
      <c r="P28" s="59">
        <v>625.93000000000006</v>
      </c>
      <c r="Q28" s="59">
        <v>944.09500000000003</v>
      </c>
      <c r="R28" s="59">
        <v>940.36500000000001</v>
      </c>
      <c r="S28" s="59">
        <v>471.15</v>
      </c>
      <c r="T28" s="59">
        <v>945.625</v>
      </c>
      <c r="U28" s="59">
        <v>552.09500000000003</v>
      </c>
      <c r="V28" s="59">
        <v>504</v>
      </c>
      <c r="W28" s="59">
        <v>503</v>
      </c>
      <c r="X28" s="59">
        <v>941.49</v>
      </c>
      <c r="Y28" s="59">
        <v>627.5</v>
      </c>
      <c r="Z28" s="59">
        <v>188.1</v>
      </c>
      <c r="AA28" s="59">
        <v>503</v>
      </c>
      <c r="AB28" s="59">
        <v>627.5</v>
      </c>
      <c r="AC28" s="59">
        <v>727</v>
      </c>
      <c r="AD28" s="59">
        <v>959.24</v>
      </c>
      <c r="AE28" s="59">
        <v>637</v>
      </c>
      <c r="AF28" s="59">
        <v>782</v>
      </c>
      <c r="AG28" s="59">
        <v>818.1</v>
      </c>
      <c r="AH28" s="59">
        <v>728</v>
      </c>
      <c r="AI28" s="59">
        <v>827.09999999999991</v>
      </c>
      <c r="AJ28" s="59">
        <v>364</v>
      </c>
      <c r="AK28" s="59">
        <v>941.0150000000001</v>
      </c>
      <c r="AL28" s="59">
        <v>374.77</v>
      </c>
      <c r="AM28" s="59">
        <v>990.97</v>
      </c>
      <c r="AN28" s="59">
        <v>906.6</v>
      </c>
      <c r="AO28" s="59">
        <v>582.44000000000005</v>
      </c>
      <c r="AP28" s="59">
        <v>635.255</v>
      </c>
      <c r="BC28" s="59">
        <v>941.28</v>
      </c>
      <c r="BE28" s="59">
        <v>859.81</v>
      </c>
      <c r="BF28" s="60">
        <v>6.4500000000000002E-2</v>
      </c>
      <c r="BG28" s="59">
        <v>10107</v>
      </c>
    </row>
    <row r="29" spans="1:59" hidden="1">
      <c r="A29" s="59">
        <v>501.77</v>
      </c>
      <c r="B29" s="59">
        <v>563.63</v>
      </c>
      <c r="C29" s="59">
        <v>563.38</v>
      </c>
      <c r="D29" s="59">
        <v>500.79</v>
      </c>
      <c r="E29" s="59">
        <v>625.97</v>
      </c>
      <c r="F29" s="59">
        <v>625.97</v>
      </c>
      <c r="G29" s="59">
        <v>852.97</v>
      </c>
      <c r="H29" s="59">
        <v>842.65</v>
      </c>
      <c r="I29" s="59">
        <v>942.77</v>
      </c>
      <c r="J29" s="59">
        <v>437.93</v>
      </c>
      <c r="K29" s="59">
        <v>940.92</v>
      </c>
      <c r="N29" s="59">
        <v>503</v>
      </c>
      <c r="O29" s="59">
        <v>501.81</v>
      </c>
      <c r="P29" s="59">
        <v>626.28</v>
      </c>
      <c r="Q29" s="59">
        <v>944.63</v>
      </c>
      <c r="R29" s="59">
        <v>940.92</v>
      </c>
      <c r="S29" s="59">
        <v>471.37</v>
      </c>
      <c r="T29" s="59">
        <v>946.16</v>
      </c>
      <c r="U29" s="59">
        <v>552.41999999999996</v>
      </c>
      <c r="V29" s="59">
        <v>504</v>
      </c>
      <c r="W29" s="59">
        <v>503</v>
      </c>
      <c r="X29" s="59">
        <v>942.07</v>
      </c>
      <c r="Y29" s="59">
        <v>628</v>
      </c>
      <c r="Z29" s="59">
        <v>188.22</v>
      </c>
      <c r="AA29" s="59">
        <v>503</v>
      </c>
      <c r="AB29" s="59">
        <v>628</v>
      </c>
      <c r="AC29" s="59">
        <v>728</v>
      </c>
      <c r="AD29" s="59">
        <v>960.24</v>
      </c>
      <c r="AE29" s="59">
        <v>637.70000000000005</v>
      </c>
      <c r="AF29" s="59">
        <v>782.2</v>
      </c>
      <c r="AG29" s="59">
        <v>819.45</v>
      </c>
      <c r="AH29" s="59">
        <v>728.8</v>
      </c>
      <c r="AI29" s="59">
        <v>827.91</v>
      </c>
      <c r="AJ29" s="59">
        <v>364.4</v>
      </c>
      <c r="AK29" s="59">
        <v>941.69</v>
      </c>
      <c r="AL29" s="59">
        <v>375.05</v>
      </c>
      <c r="AM29" s="59">
        <v>991.24</v>
      </c>
      <c r="AN29" s="59">
        <v>908</v>
      </c>
      <c r="AO29" s="59">
        <v>582.88</v>
      </c>
      <c r="AP29" s="59">
        <v>636.13</v>
      </c>
      <c r="BC29" s="59">
        <v>941.86</v>
      </c>
      <c r="BE29" s="59">
        <v>860.2</v>
      </c>
      <c r="BF29" s="60">
        <v>6.3E-2</v>
      </c>
      <c r="BG29" s="59">
        <v>9872</v>
      </c>
    </row>
    <row r="30" spans="1:59" hidden="1">
      <c r="A30" s="59">
        <v>502.05499999999995</v>
      </c>
      <c r="B30" s="59">
        <v>563.97</v>
      </c>
      <c r="C30" s="59">
        <v>563.745</v>
      </c>
      <c r="D30" s="59">
        <v>501.06</v>
      </c>
      <c r="E30" s="59">
        <v>626.38</v>
      </c>
      <c r="F30" s="59">
        <v>626.38</v>
      </c>
      <c r="G30" s="59">
        <v>853.52500000000009</v>
      </c>
      <c r="H30" s="59">
        <v>843.21</v>
      </c>
      <c r="I30" s="59">
        <v>943.34999999999991</v>
      </c>
      <c r="J30" s="59">
        <v>438.19499999999999</v>
      </c>
      <c r="K30" s="59">
        <v>941.46499999999992</v>
      </c>
      <c r="N30" s="59">
        <v>503.5</v>
      </c>
      <c r="O30" s="59">
        <v>502.10500000000002</v>
      </c>
      <c r="P30" s="59">
        <v>626.65</v>
      </c>
      <c r="Q30" s="59">
        <v>945.19</v>
      </c>
      <c r="R30" s="59">
        <v>941.47</v>
      </c>
      <c r="S30" s="59">
        <v>471.6</v>
      </c>
      <c r="T30" s="59">
        <v>946.68499999999995</v>
      </c>
      <c r="U30" s="59">
        <v>552.72499999999991</v>
      </c>
      <c r="V30" s="59">
        <v>504.5</v>
      </c>
      <c r="W30" s="59">
        <v>503.5</v>
      </c>
      <c r="X30" s="59">
        <v>942.67499999999995</v>
      </c>
      <c r="Y30" s="59">
        <v>628.25</v>
      </c>
      <c r="Z30" s="59">
        <v>188.31</v>
      </c>
      <c r="AA30" s="59">
        <v>503.5</v>
      </c>
      <c r="AB30" s="59">
        <v>628.25</v>
      </c>
      <c r="AC30" s="59">
        <v>729</v>
      </c>
      <c r="AD30" s="59">
        <v>960.8</v>
      </c>
      <c r="AE30" s="59">
        <v>638.75</v>
      </c>
      <c r="AF30" s="59">
        <v>782.5</v>
      </c>
      <c r="AG30" s="59">
        <v>820.8</v>
      </c>
      <c r="AH30" s="59">
        <v>730</v>
      </c>
      <c r="AI30" s="59">
        <v>829.125</v>
      </c>
      <c r="AJ30" s="59">
        <v>365</v>
      </c>
      <c r="AK30" s="59">
        <v>942.34500000000003</v>
      </c>
      <c r="AL30" s="59">
        <v>375.31</v>
      </c>
      <c r="AM30" s="59">
        <v>991.51</v>
      </c>
      <c r="AN30" s="59">
        <v>909.2</v>
      </c>
      <c r="AO30" s="59">
        <v>583.255</v>
      </c>
      <c r="AP30" s="59">
        <v>637.08999999999992</v>
      </c>
      <c r="BC30" s="59">
        <v>942.43000000000006</v>
      </c>
      <c r="BE30" s="59">
        <v>860.6</v>
      </c>
      <c r="BF30" s="60">
        <v>6.1499999999999999E-2</v>
      </c>
      <c r="BG30" s="59">
        <v>9637</v>
      </c>
    </row>
    <row r="31" spans="1:59" hidden="1">
      <c r="A31" s="59">
        <v>502.34</v>
      </c>
      <c r="B31" s="59">
        <v>564.30999999999995</v>
      </c>
      <c r="C31" s="59">
        <v>564.11</v>
      </c>
      <c r="D31" s="59">
        <v>501.33</v>
      </c>
      <c r="E31" s="59">
        <v>626.79</v>
      </c>
      <c r="F31" s="59">
        <v>626.79</v>
      </c>
      <c r="G31" s="59">
        <v>854.08</v>
      </c>
      <c r="H31" s="59">
        <v>843.77</v>
      </c>
      <c r="I31" s="59">
        <v>943.93</v>
      </c>
      <c r="J31" s="59">
        <v>438.46</v>
      </c>
      <c r="K31" s="59">
        <v>942.01</v>
      </c>
      <c r="N31" s="59">
        <v>504</v>
      </c>
      <c r="O31" s="59">
        <v>502.4</v>
      </c>
      <c r="P31" s="59">
        <v>627.02</v>
      </c>
      <c r="Q31" s="59">
        <v>945.75</v>
      </c>
      <c r="R31" s="59">
        <v>942.02</v>
      </c>
      <c r="S31" s="59">
        <v>471.83</v>
      </c>
      <c r="T31" s="59">
        <v>947.21</v>
      </c>
      <c r="U31" s="59">
        <v>553.03</v>
      </c>
      <c r="V31" s="59">
        <v>505</v>
      </c>
      <c r="W31" s="59">
        <v>504</v>
      </c>
      <c r="X31" s="59">
        <v>943.28</v>
      </c>
      <c r="Y31" s="59">
        <v>628.5</v>
      </c>
      <c r="Z31" s="59">
        <v>188.4</v>
      </c>
      <c r="AA31" s="59">
        <v>504</v>
      </c>
      <c r="AB31" s="59">
        <v>628.5</v>
      </c>
      <c r="AC31" s="59">
        <v>730</v>
      </c>
      <c r="AD31" s="59">
        <v>961.36</v>
      </c>
      <c r="AE31" s="59">
        <v>639.79999999999995</v>
      </c>
      <c r="AF31" s="59">
        <v>782.8</v>
      </c>
      <c r="AG31" s="59">
        <v>822.15</v>
      </c>
      <c r="AH31" s="59">
        <v>731.2</v>
      </c>
      <c r="AI31" s="59">
        <v>830.34</v>
      </c>
      <c r="AJ31" s="59">
        <v>365.6</v>
      </c>
      <c r="AK31" s="59">
        <v>943</v>
      </c>
      <c r="AL31" s="59">
        <v>375.57</v>
      </c>
      <c r="AM31" s="59">
        <v>991.78</v>
      </c>
      <c r="AN31" s="59">
        <v>910.4</v>
      </c>
      <c r="AO31" s="59">
        <v>583.63</v>
      </c>
      <c r="AP31" s="59">
        <v>638.04999999999995</v>
      </c>
      <c r="BC31" s="59">
        <v>943</v>
      </c>
      <c r="BE31" s="59">
        <v>861</v>
      </c>
      <c r="BF31" s="60">
        <v>0.06</v>
      </c>
      <c r="BG31" s="59">
        <v>9402</v>
      </c>
    </row>
    <row r="32" spans="1:59" hidden="1">
      <c r="A32" s="59">
        <v>502.53499999999997</v>
      </c>
      <c r="B32" s="59">
        <v>564.54499999999996</v>
      </c>
      <c r="C32" s="59">
        <v>564.34</v>
      </c>
      <c r="D32" s="59">
        <v>501.52</v>
      </c>
      <c r="E32" s="59">
        <v>627.04499999999996</v>
      </c>
      <c r="F32" s="59">
        <v>627.04499999999996</v>
      </c>
      <c r="G32" s="59">
        <v>854.41000000000008</v>
      </c>
      <c r="H32" s="59">
        <v>844.05500000000006</v>
      </c>
      <c r="I32" s="59">
        <v>944.30499999999995</v>
      </c>
      <c r="J32" s="59">
        <v>438.61500000000001</v>
      </c>
      <c r="K32" s="59">
        <v>942.39499999999998</v>
      </c>
      <c r="N32" s="59">
        <v>504</v>
      </c>
      <c r="O32" s="59">
        <v>502.59</v>
      </c>
      <c r="P32" s="59">
        <v>627.29</v>
      </c>
      <c r="Q32" s="59">
        <v>946.08999999999992</v>
      </c>
      <c r="R32" s="59">
        <v>942.41</v>
      </c>
      <c r="S32" s="59">
        <v>471.96500000000003</v>
      </c>
      <c r="T32" s="59">
        <v>947.6</v>
      </c>
      <c r="U32" s="59">
        <v>553.27</v>
      </c>
      <c r="V32" s="59">
        <v>505</v>
      </c>
      <c r="W32" s="59">
        <v>504</v>
      </c>
      <c r="X32" s="59">
        <v>943.69</v>
      </c>
      <c r="Y32" s="59">
        <v>628.75</v>
      </c>
      <c r="Z32" s="59">
        <v>188.49</v>
      </c>
      <c r="AA32" s="59">
        <v>504</v>
      </c>
      <c r="AB32" s="59">
        <v>628.75</v>
      </c>
      <c r="AC32" s="59">
        <v>730.5</v>
      </c>
      <c r="AD32" s="59">
        <v>961.86</v>
      </c>
      <c r="AE32" s="59">
        <v>640.5</v>
      </c>
      <c r="AF32" s="59">
        <v>783</v>
      </c>
      <c r="AG32" s="59">
        <v>822.82500000000005</v>
      </c>
      <c r="AH32" s="59">
        <v>732</v>
      </c>
      <c r="AI32" s="59">
        <v>831.15000000000009</v>
      </c>
      <c r="AJ32" s="59">
        <v>366</v>
      </c>
      <c r="AK32" s="59">
        <v>943.44499999999994</v>
      </c>
      <c r="AL32" s="59">
        <v>375.755</v>
      </c>
      <c r="AM32" s="59">
        <v>991.98</v>
      </c>
      <c r="AN32" s="59">
        <v>911.3</v>
      </c>
      <c r="AO32" s="59">
        <v>583.94000000000005</v>
      </c>
      <c r="AP32" s="59">
        <v>638.75</v>
      </c>
      <c r="BC32" s="59">
        <v>943.40499999999997</v>
      </c>
      <c r="BE32" s="59">
        <v>861.29</v>
      </c>
      <c r="BF32" s="60">
        <v>5.8999999999999997E-2</v>
      </c>
      <c r="BG32" s="59">
        <v>9245.5</v>
      </c>
    </row>
    <row r="33" spans="1:59" hidden="1">
      <c r="A33" s="59">
        <v>502.73</v>
      </c>
      <c r="B33" s="59">
        <v>564.78</v>
      </c>
      <c r="C33" s="59">
        <v>564.57000000000005</v>
      </c>
      <c r="D33" s="59">
        <v>501.71</v>
      </c>
      <c r="E33" s="59">
        <v>627.29999999999995</v>
      </c>
      <c r="F33" s="59">
        <v>627.29999999999995</v>
      </c>
      <c r="G33" s="59">
        <v>854.74</v>
      </c>
      <c r="H33" s="59">
        <v>844.34</v>
      </c>
      <c r="I33" s="59">
        <v>944.68</v>
      </c>
      <c r="J33" s="59">
        <v>438.77</v>
      </c>
      <c r="K33" s="59">
        <v>942.78</v>
      </c>
      <c r="N33" s="59">
        <v>504</v>
      </c>
      <c r="O33" s="59">
        <v>502.78</v>
      </c>
      <c r="P33" s="59">
        <v>627.55999999999995</v>
      </c>
      <c r="Q33" s="59">
        <v>946.43</v>
      </c>
      <c r="R33" s="59">
        <v>942.8</v>
      </c>
      <c r="S33" s="59">
        <v>472.1</v>
      </c>
      <c r="T33" s="59">
        <v>947.99</v>
      </c>
      <c r="U33" s="59">
        <v>553.51</v>
      </c>
      <c r="V33" s="59">
        <v>505</v>
      </c>
      <c r="W33" s="59">
        <v>504</v>
      </c>
      <c r="X33" s="59">
        <v>944.1</v>
      </c>
      <c r="Y33" s="59">
        <v>629</v>
      </c>
      <c r="Z33" s="59">
        <v>188.58</v>
      </c>
      <c r="AA33" s="59">
        <v>504</v>
      </c>
      <c r="AB33" s="59">
        <v>629</v>
      </c>
      <c r="AC33" s="59">
        <v>731</v>
      </c>
      <c r="AD33" s="59">
        <v>962.36</v>
      </c>
      <c r="AE33" s="59">
        <v>641.20000000000005</v>
      </c>
      <c r="AF33" s="59">
        <v>783.2</v>
      </c>
      <c r="AG33" s="59">
        <v>823.5</v>
      </c>
      <c r="AH33" s="59">
        <v>732.8</v>
      </c>
      <c r="AI33" s="59">
        <v>831.96</v>
      </c>
      <c r="AJ33" s="59">
        <v>366.4</v>
      </c>
      <c r="AK33" s="59">
        <v>943.89</v>
      </c>
      <c r="AL33" s="59">
        <v>375.94</v>
      </c>
      <c r="AM33" s="59">
        <v>992.18</v>
      </c>
      <c r="AN33" s="59">
        <v>912.2</v>
      </c>
      <c r="AO33" s="59">
        <v>584.25</v>
      </c>
      <c r="AP33" s="59">
        <v>639.45000000000005</v>
      </c>
      <c r="BC33" s="59">
        <v>943.81</v>
      </c>
      <c r="BE33" s="59">
        <v>861.58</v>
      </c>
      <c r="BF33" s="60">
        <v>5.8000000000000003E-2</v>
      </c>
      <c r="BG33" s="59">
        <v>9089</v>
      </c>
    </row>
    <row r="34" spans="1:59" hidden="1">
      <c r="A34" s="59">
        <v>502.91500000000002</v>
      </c>
      <c r="B34" s="59">
        <v>565.04</v>
      </c>
      <c r="C34" s="59">
        <v>564.79999999999995</v>
      </c>
      <c r="D34" s="59">
        <v>501.89499999999998</v>
      </c>
      <c r="E34" s="59">
        <v>627.54999999999995</v>
      </c>
      <c r="F34" s="59">
        <v>627.54999999999995</v>
      </c>
      <c r="G34" s="59">
        <v>855.08500000000004</v>
      </c>
      <c r="H34" s="59">
        <v>844.71</v>
      </c>
      <c r="I34" s="59">
        <v>945.09500000000003</v>
      </c>
      <c r="J34" s="59">
        <v>438.94499999999999</v>
      </c>
      <c r="K34" s="59">
        <v>943.20499999999993</v>
      </c>
      <c r="N34" s="59">
        <v>504.5</v>
      </c>
      <c r="O34" s="59">
        <v>502.97500000000002</v>
      </c>
      <c r="P34" s="59">
        <v>627.83999999999992</v>
      </c>
      <c r="Q34" s="59">
        <v>946.8</v>
      </c>
      <c r="R34" s="59">
        <v>943.22</v>
      </c>
      <c r="S34" s="59">
        <v>472.255</v>
      </c>
      <c r="T34" s="59">
        <v>948.37</v>
      </c>
      <c r="U34" s="59">
        <v>553.71499999999992</v>
      </c>
      <c r="V34" s="59">
        <v>505.5</v>
      </c>
      <c r="W34" s="59">
        <v>504.5</v>
      </c>
      <c r="X34" s="59">
        <v>944.495</v>
      </c>
      <c r="Y34" s="59">
        <v>629.25</v>
      </c>
      <c r="Z34" s="59">
        <v>188.64</v>
      </c>
      <c r="AA34" s="59">
        <v>504.5</v>
      </c>
      <c r="AB34" s="59">
        <v>629.25</v>
      </c>
      <c r="AC34" s="59">
        <v>732</v>
      </c>
      <c r="AD34" s="59">
        <v>962.86</v>
      </c>
      <c r="AE34" s="59">
        <v>641.90000000000009</v>
      </c>
      <c r="AF34" s="59">
        <v>783.40000000000009</v>
      </c>
      <c r="AG34" s="59">
        <v>824.4</v>
      </c>
      <c r="AH34" s="59">
        <v>733.59999999999991</v>
      </c>
      <c r="AI34" s="59">
        <v>832.77</v>
      </c>
      <c r="AJ34" s="59">
        <v>366.79999999999995</v>
      </c>
      <c r="AK34" s="59">
        <v>944.30500000000006</v>
      </c>
      <c r="AL34" s="59">
        <v>376.12</v>
      </c>
      <c r="AM34" s="59">
        <v>992.38</v>
      </c>
      <c r="AN34" s="59">
        <v>913.1</v>
      </c>
      <c r="AO34" s="59">
        <v>584.56500000000005</v>
      </c>
      <c r="AP34" s="59">
        <v>639.97500000000002</v>
      </c>
      <c r="BC34" s="59">
        <v>944.2349999999999</v>
      </c>
      <c r="BE34" s="59">
        <v>861.875</v>
      </c>
      <c r="BF34" s="60">
        <v>5.7000000000000002E-2</v>
      </c>
      <c r="BG34" s="59">
        <v>8932</v>
      </c>
    </row>
    <row r="35" spans="1:59" hidden="1">
      <c r="A35" s="59">
        <v>503.1</v>
      </c>
      <c r="B35" s="59">
        <v>565.29999999999995</v>
      </c>
      <c r="C35" s="59">
        <v>565.03</v>
      </c>
      <c r="D35" s="59">
        <v>502.08</v>
      </c>
      <c r="E35" s="59">
        <v>627.79999999999995</v>
      </c>
      <c r="F35" s="59">
        <v>627.79999999999995</v>
      </c>
      <c r="G35" s="59">
        <v>855.43</v>
      </c>
      <c r="H35" s="59">
        <v>845.08</v>
      </c>
      <c r="I35" s="59">
        <v>945.51</v>
      </c>
      <c r="J35" s="59">
        <v>439.12</v>
      </c>
      <c r="K35" s="59">
        <v>943.63</v>
      </c>
      <c r="N35" s="59">
        <v>505</v>
      </c>
      <c r="O35" s="59">
        <v>503.17</v>
      </c>
      <c r="P35" s="59">
        <v>628.12</v>
      </c>
      <c r="Q35" s="59">
        <v>947.17</v>
      </c>
      <c r="R35" s="59">
        <v>943.64</v>
      </c>
      <c r="S35" s="59">
        <v>472.41</v>
      </c>
      <c r="T35" s="59">
        <v>948.75</v>
      </c>
      <c r="U35" s="59">
        <v>553.91999999999996</v>
      </c>
      <c r="V35" s="59">
        <v>506</v>
      </c>
      <c r="W35" s="59">
        <v>505</v>
      </c>
      <c r="X35" s="59">
        <v>944.89</v>
      </c>
      <c r="Y35" s="59">
        <v>629.5</v>
      </c>
      <c r="Z35" s="59">
        <v>188.7</v>
      </c>
      <c r="AA35" s="59">
        <v>505</v>
      </c>
      <c r="AB35" s="59">
        <v>629.5</v>
      </c>
      <c r="AC35" s="59">
        <v>733</v>
      </c>
      <c r="AD35" s="59">
        <v>963.36</v>
      </c>
      <c r="AE35" s="59">
        <v>642.6</v>
      </c>
      <c r="AF35" s="59">
        <v>783.6</v>
      </c>
      <c r="AG35" s="59">
        <v>825.3</v>
      </c>
      <c r="AH35" s="59">
        <v>734.4</v>
      </c>
      <c r="AI35" s="59">
        <v>833.58</v>
      </c>
      <c r="AJ35" s="59">
        <v>367.2</v>
      </c>
      <c r="AK35" s="59">
        <v>944.72</v>
      </c>
      <c r="AL35" s="59">
        <v>376.3</v>
      </c>
      <c r="AM35" s="59">
        <v>992.58</v>
      </c>
      <c r="AN35" s="59">
        <v>914</v>
      </c>
      <c r="AO35" s="59">
        <v>584.88</v>
      </c>
      <c r="AP35" s="59">
        <v>640.5</v>
      </c>
      <c r="BC35" s="59">
        <v>944.66</v>
      </c>
      <c r="BE35" s="59">
        <v>862.17</v>
      </c>
      <c r="BF35" s="60">
        <v>5.6000000000000001E-2</v>
      </c>
      <c r="BG35" s="59">
        <v>8775</v>
      </c>
    </row>
    <row r="36" spans="1:59" hidden="1">
      <c r="A36" s="59">
        <v>503.3</v>
      </c>
      <c r="B36" s="59">
        <v>565.52499999999998</v>
      </c>
      <c r="C36" s="59">
        <v>565.26</v>
      </c>
      <c r="D36" s="59">
        <v>502.28499999999997</v>
      </c>
      <c r="E36" s="59">
        <v>628.06500000000005</v>
      </c>
      <c r="F36" s="59">
        <v>628.06500000000005</v>
      </c>
      <c r="G36" s="59">
        <v>855.78499999999997</v>
      </c>
      <c r="H36" s="59">
        <v>845.49</v>
      </c>
      <c r="I36" s="59">
        <v>945.875</v>
      </c>
      <c r="J36" s="59">
        <v>439.3</v>
      </c>
      <c r="K36" s="59">
        <v>943.97</v>
      </c>
      <c r="N36" s="59">
        <v>505</v>
      </c>
      <c r="O36" s="59">
        <v>503.38</v>
      </c>
      <c r="P36" s="59">
        <v>628.375</v>
      </c>
      <c r="Q36" s="59">
        <v>947.53499999999997</v>
      </c>
      <c r="R36" s="59">
        <v>943.98</v>
      </c>
      <c r="S36" s="59">
        <v>472.56</v>
      </c>
      <c r="T36" s="59">
        <v>949.17000000000007</v>
      </c>
      <c r="U36" s="59">
        <v>554.15499999999997</v>
      </c>
      <c r="V36" s="59">
        <v>506</v>
      </c>
      <c r="W36" s="59">
        <v>505</v>
      </c>
      <c r="X36" s="59">
        <v>945.35500000000002</v>
      </c>
      <c r="Y36" s="59">
        <v>629.75</v>
      </c>
      <c r="Z36" s="59">
        <v>188.79</v>
      </c>
      <c r="AA36" s="59">
        <v>505</v>
      </c>
      <c r="AB36" s="59">
        <v>629.75</v>
      </c>
      <c r="AC36" s="59">
        <v>733.5</v>
      </c>
      <c r="AD36" s="59">
        <v>964.3</v>
      </c>
      <c r="AE36" s="59">
        <v>642.95000000000005</v>
      </c>
      <c r="AF36" s="59">
        <v>783.7</v>
      </c>
      <c r="AG36" s="59">
        <v>825.97499999999991</v>
      </c>
      <c r="AH36" s="59">
        <v>734.8</v>
      </c>
      <c r="AI36" s="59">
        <v>833.98500000000001</v>
      </c>
      <c r="AJ36" s="59">
        <v>367.4</v>
      </c>
      <c r="AK36" s="59">
        <v>945.14</v>
      </c>
      <c r="AL36" s="59">
        <v>376.48500000000001</v>
      </c>
      <c r="AM36" s="59">
        <v>992.75</v>
      </c>
      <c r="AN36" s="59">
        <v>914.9</v>
      </c>
      <c r="AO36" s="59">
        <v>585.13</v>
      </c>
      <c r="AP36" s="59">
        <v>641.20000000000005</v>
      </c>
      <c r="BC36" s="59">
        <v>945.13</v>
      </c>
      <c r="BE36" s="59">
        <v>862.46</v>
      </c>
      <c r="BF36" s="60">
        <v>5.5E-2</v>
      </c>
      <c r="BG36" s="59">
        <v>8618.5</v>
      </c>
    </row>
    <row r="37" spans="1:59" hidden="1">
      <c r="A37" s="59">
        <v>503.5</v>
      </c>
      <c r="B37" s="59">
        <v>565.75</v>
      </c>
      <c r="C37" s="59">
        <v>565.49</v>
      </c>
      <c r="D37" s="59">
        <v>502.49</v>
      </c>
      <c r="E37" s="59">
        <v>628.33000000000004</v>
      </c>
      <c r="F37" s="59">
        <v>628.33000000000004</v>
      </c>
      <c r="G37" s="59">
        <v>856.14</v>
      </c>
      <c r="H37" s="59">
        <v>845.9</v>
      </c>
      <c r="I37" s="59">
        <v>946.24</v>
      </c>
      <c r="J37" s="59">
        <v>439.48</v>
      </c>
      <c r="K37" s="59">
        <v>944.31</v>
      </c>
      <c r="N37" s="59">
        <v>505</v>
      </c>
      <c r="O37" s="59">
        <v>503.59</v>
      </c>
      <c r="P37" s="59">
        <v>628.63</v>
      </c>
      <c r="Q37" s="59">
        <v>947.9</v>
      </c>
      <c r="R37" s="59">
        <v>944.32</v>
      </c>
      <c r="S37" s="59">
        <v>472.71</v>
      </c>
      <c r="T37" s="59">
        <v>949.59</v>
      </c>
      <c r="U37" s="59">
        <v>554.39</v>
      </c>
      <c r="V37" s="59">
        <v>506</v>
      </c>
      <c r="W37" s="59">
        <v>505</v>
      </c>
      <c r="X37" s="59">
        <v>945.82</v>
      </c>
      <c r="Y37" s="59">
        <v>630</v>
      </c>
      <c r="Z37" s="59">
        <v>188.88</v>
      </c>
      <c r="AA37" s="59">
        <v>505</v>
      </c>
      <c r="AB37" s="59">
        <v>630</v>
      </c>
      <c r="AC37" s="59">
        <v>734</v>
      </c>
      <c r="AD37" s="59">
        <v>965.24</v>
      </c>
      <c r="AE37" s="59">
        <v>643.29999999999995</v>
      </c>
      <c r="AF37" s="59">
        <v>783.8</v>
      </c>
      <c r="AG37" s="59">
        <v>826.65</v>
      </c>
      <c r="AH37" s="59">
        <v>735.2</v>
      </c>
      <c r="AI37" s="59">
        <v>834.39</v>
      </c>
      <c r="AJ37" s="59">
        <v>367.6</v>
      </c>
      <c r="AK37" s="59">
        <v>945.56</v>
      </c>
      <c r="AL37" s="59">
        <v>376.67</v>
      </c>
      <c r="AM37" s="59">
        <v>992.92</v>
      </c>
      <c r="AN37" s="59">
        <v>915.8</v>
      </c>
      <c r="AO37" s="59">
        <v>585.38</v>
      </c>
      <c r="AP37" s="59">
        <v>641.9</v>
      </c>
      <c r="BC37" s="59">
        <v>945.6</v>
      </c>
      <c r="BE37" s="59">
        <v>862.75</v>
      </c>
      <c r="BF37" s="60">
        <v>5.3999999999999999E-2</v>
      </c>
      <c r="BG37" s="59">
        <v>8462</v>
      </c>
    </row>
    <row r="38" spans="1:59" hidden="1">
      <c r="A38" s="59">
        <v>503.68</v>
      </c>
      <c r="B38" s="59">
        <v>565.97500000000002</v>
      </c>
      <c r="C38" s="59">
        <v>565.72</v>
      </c>
      <c r="D38" s="59">
        <v>502.70000000000005</v>
      </c>
      <c r="E38" s="59">
        <v>628.58500000000004</v>
      </c>
      <c r="F38" s="59">
        <v>628.58500000000004</v>
      </c>
      <c r="G38" s="59">
        <v>856.51</v>
      </c>
      <c r="H38" s="59">
        <v>846.27499999999998</v>
      </c>
      <c r="I38" s="59">
        <v>946.64499999999998</v>
      </c>
      <c r="J38" s="59">
        <v>439.66500000000002</v>
      </c>
      <c r="K38" s="59">
        <v>944.71499999999992</v>
      </c>
      <c r="N38" s="59">
        <v>505</v>
      </c>
      <c r="O38" s="59">
        <v>503.78499999999997</v>
      </c>
      <c r="P38" s="59">
        <v>628.88</v>
      </c>
      <c r="Q38" s="59">
        <v>948.3</v>
      </c>
      <c r="R38" s="59">
        <v>944.72500000000002</v>
      </c>
      <c r="S38" s="59">
        <v>472.85</v>
      </c>
      <c r="T38" s="59">
        <v>949.98500000000001</v>
      </c>
      <c r="U38" s="59">
        <v>554.625</v>
      </c>
      <c r="V38" s="59">
        <v>506.5</v>
      </c>
      <c r="W38" s="59">
        <v>505</v>
      </c>
      <c r="X38" s="59">
        <v>946.26</v>
      </c>
      <c r="Y38" s="59">
        <v>630.25</v>
      </c>
      <c r="Z38" s="59">
        <v>188.97</v>
      </c>
      <c r="AA38" s="59">
        <v>505</v>
      </c>
      <c r="AB38" s="59">
        <v>630.25</v>
      </c>
      <c r="AC38" s="59">
        <v>734.5</v>
      </c>
      <c r="AD38" s="59">
        <v>965.74</v>
      </c>
      <c r="AE38" s="59">
        <v>644</v>
      </c>
      <c r="AF38" s="59">
        <v>784</v>
      </c>
      <c r="AG38" s="59">
        <v>827.32500000000005</v>
      </c>
      <c r="AH38" s="59">
        <v>736</v>
      </c>
      <c r="AI38" s="59">
        <v>835.2</v>
      </c>
      <c r="AJ38" s="59">
        <v>368</v>
      </c>
      <c r="AK38" s="59">
        <v>946.005</v>
      </c>
      <c r="AL38" s="59">
        <v>376.86</v>
      </c>
      <c r="AM38" s="59">
        <v>993.09999999999991</v>
      </c>
      <c r="AN38" s="59">
        <v>916.59999999999991</v>
      </c>
      <c r="AO38" s="59">
        <v>585.63</v>
      </c>
      <c r="AP38" s="59">
        <v>642.42499999999995</v>
      </c>
      <c r="BC38" s="59">
        <v>946.06</v>
      </c>
      <c r="BE38" s="59">
        <v>863.03</v>
      </c>
      <c r="BF38" s="60">
        <v>5.2999999999999999E-2</v>
      </c>
      <c r="BG38" s="59">
        <v>8305.5</v>
      </c>
    </row>
    <row r="39" spans="1:59" hidden="1">
      <c r="A39" s="59">
        <v>503.86</v>
      </c>
      <c r="B39" s="59">
        <v>566.20000000000005</v>
      </c>
      <c r="C39" s="59">
        <v>565.95000000000005</v>
      </c>
      <c r="D39" s="59">
        <v>502.91</v>
      </c>
      <c r="E39" s="59">
        <v>628.84</v>
      </c>
      <c r="F39" s="59">
        <v>628.84</v>
      </c>
      <c r="G39" s="59">
        <v>856.88</v>
      </c>
      <c r="H39" s="59">
        <v>846.65</v>
      </c>
      <c r="I39" s="59">
        <v>947.05</v>
      </c>
      <c r="J39" s="59">
        <v>439.85</v>
      </c>
      <c r="K39" s="59">
        <v>945.12</v>
      </c>
      <c r="N39" s="59">
        <v>505</v>
      </c>
      <c r="O39" s="59">
        <v>503.98</v>
      </c>
      <c r="P39" s="59">
        <v>629.13</v>
      </c>
      <c r="Q39" s="59">
        <v>948.7</v>
      </c>
      <c r="R39" s="59">
        <v>945.13</v>
      </c>
      <c r="S39" s="59">
        <v>472.99</v>
      </c>
      <c r="T39" s="59">
        <v>950.38</v>
      </c>
      <c r="U39" s="59">
        <v>554.86</v>
      </c>
      <c r="V39" s="59">
        <v>507</v>
      </c>
      <c r="W39" s="59">
        <v>505</v>
      </c>
      <c r="X39" s="59">
        <v>946.7</v>
      </c>
      <c r="Y39" s="59">
        <v>630.5</v>
      </c>
      <c r="Z39" s="59">
        <v>189.06</v>
      </c>
      <c r="AA39" s="59">
        <v>505</v>
      </c>
      <c r="AB39" s="59">
        <v>630.5</v>
      </c>
      <c r="AC39" s="59">
        <v>735</v>
      </c>
      <c r="AD39" s="59">
        <v>966.24</v>
      </c>
      <c r="AE39" s="59">
        <v>644.70000000000005</v>
      </c>
      <c r="AF39" s="59">
        <v>784.2</v>
      </c>
      <c r="AG39" s="59">
        <v>828</v>
      </c>
      <c r="AH39" s="59">
        <v>736.8</v>
      </c>
      <c r="AI39" s="59">
        <v>836.01</v>
      </c>
      <c r="AJ39" s="59">
        <v>368.4</v>
      </c>
      <c r="AK39" s="59">
        <v>946.45</v>
      </c>
      <c r="AL39" s="59">
        <v>377.05</v>
      </c>
      <c r="AM39" s="59">
        <v>993.28</v>
      </c>
      <c r="AN39" s="59">
        <v>917.4</v>
      </c>
      <c r="AO39" s="59">
        <v>585.88</v>
      </c>
      <c r="AP39" s="59">
        <v>642.95000000000005</v>
      </c>
      <c r="BC39" s="59">
        <v>946.52</v>
      </c>
      <c r="BE39" s="59">
        <v>863.31</v>
      </c>
      <c r="BF39" s="60">
        <v>5.1999999999999998E-2</v>
      </c>
      <c r="BG39" s="59">
        <v>8149</v>
      </c>
    </row>
    <row r="40" spans="1:59" hidden="1">
      <c r="A40" s="59">
        <v>504.09000000000003</v>
      </c>
      <c r="B40" s="59">
        <v>566.46500000000003</v>
      </c>
      <c r="C40" s="59">
        <v>566.18499999999995</v>
      </c>
      <c r="D40" s="59">
        <v>503.09500000000003</v>
      </c>
      <c r="E40" s="59">
        <v>629.1</v>
      </c>
      <c r="F40" s="59">
        <v>629.1</v>
      </c>
      <c r="G40" s="59">
        <v>857.28500000000008</v>
      </c>
      <c r="H40" s="59">
        <v>847.02499999999998</v>
      </c>
      <c r="I40" s="59">
        <v>947.42499999999995</v>
      </c>
      <c r="J40" s="59">
        <v>440.03</v>
      </c>
      <c r="K40" s="59">
        <v>945.52499999999998</v>
      </c>
      <c r="N40" s="59">
        <v>505.5</v>
      </c>
      <c r="O40" s="59">
        <v>504.185</v>
      </c>
      <c r="P40" s="59">
        <v>629.42000000000007</v>
      </c>
      <c r="Q40" s="59">
        <v>949.06500000000005</v>
      </c>
      <c r="R40" s="59">
        <v>945.53</v>
      </c>
      <c r="S40" s="59">
        <v>473.15499999999997</v>
      </c>
      <c r="T40" s="59">
        <v>950.78500000000008</v>
      </c>
      <c r="U40" s="59">
        <v>555.07999999999993</v>
      </c>
      <c r="V40" s="59">
        <v>507</v>
      </c>
      <c r="W40" s="59">
        <v>505.5</v>
      </c>
      <c r="X40" s="59">
        <v>947.13</v>
      </c>
      <c r="Y40" s="59">
        <v>630.75</v>
      </c>
      <c r="Z40" s="59">
        <v>189.12</v>
      </c>
      <c r="AA40" s="59">
        <v>505.5</v>
      </c>
      <c r="AB40" s="59">
        <v>630.75</v>
      </c>
      <c r="AC40" s="59">
        <v>736</v>
      </c>
      <c r="AD40" s="59">
        <v>966.74</v>
      </c>
      <c r="AE40" s="59">
        <v>645.40000000000009</v>
      </c>
      <c r="AF40" s="59">
        <v>784.40000000000009</v>
      </c>
      <c r="AG40" s="59">
        <v>828.9</v>
      </c>
      <c r="AH40" s="59">
        <v>737.59999999999991</v>
      </c>
      <c r="AI40" s="59">
        <v>836.81999999999994</v>
      </c>
      <c r="AJ40" s="59">
        <v>368.79999999999995</v>
      </c>
      <c r="AK40" s="59">
        <v>946.93499999999995</v>
      </c>
      <c r="AL40" s="59">
        <v>377.25</v>
      </c>
      <c r="AM40" s="59">
        <v>993.44</v>
      </c>
      <c r="AN40" s="59">
        <v>918.3</v>
      </c>
      <c r="AO40" s="59">
        <v>586.19000000000005</v>
      </c>
      <c r="AP40" s="59">
        <v>643.56500000000005</v>
      </c>
      <c r="BC40" s="59">
        <v>946.94</v>
      </c>
      <c r="BE40" s="59">
        <v>863.61500000000001</v>
      </c>
      <c r="BF40" s="60">
        <v>5.1000000000000004E-2</v>
      </c>
      <c r="BG40" s="59">
        <v>7992</v>
      </c>
    </row>
    <row r="41" spans="1:59" hidden="1">
      <c r="A41" s="59">
        <v>504.32</v>
      </c>
      <c r="B41" s="59">
        <v>566.73</v>
      </c>
      <c r="C41" s="59">
        <v>566.41999999999996</v>
      </c>
      <c r="D41" s="59">
        <v>503.28</v>
      </c>
      <c r="E41" s="59">
        <v>629.36</v>
      </c>
      <c r="F41" s="59">
        <v>629.36</v>
      </c>
      <c r="G41" s="59">
        <v>857.69</v>
      </c>
      <c r="H41" s="59">
        <v>847.4</v>
      </c>
      <c r="I41" s="59">
        <v>947.8</v>
      </c>
      <c r="J41" s="59">
        <v>440.21</v>
      </c>
      <c r="K41" s="59">
        <v>945.93</v>
      </c>
      <c r="N41" s="59">
        <v>506</v>
      </c>
      <c r="O41" s="59">
        <v>504.39</v>
      </c>
      <c r="P41" s="59">
        <v>629.71</v>
      </c>
      <c r="Q41" s="59">
        <v>949.43</v>
      </c>
      <c r="R41" s="59">
        <v>945.93</v>
      </c>
      <c r="S41" s="59">
        <v>473.32</v>
      </c>
      <c r="T41" s="59">
        <v>951.19</v>
      </c>
      <c r="U41" s="59">
        <v>555.29999999999995</v>
      </c>
      <c r="V41" s="59">
        <v>507</v>
      </c>
      <c r="W41" s="59">
        <v>506</v>
      </c>
      <c r="X41" s="59">
        <v>947.56</v>
      </c>
      <c r="Y41" s="59">
        <v>631</v>
      </c>
      <c r="Z41" s="59">
        <v>189.18</v>
      </c>
      <c r="AA41" s="59">
        <v>506</v>
      </c>
      <c r="AB41" s="59">
        <v>631</v>
      </c>
      <c r="AC41" s="59">
        <v>737</v>
      </c>
      <c r="AD41" s="59">
        <v>967.24</v>
      </c>
      <c r="AE41" s="59">
        <v>646.1</v>
      </c>
      <c r="AF41" s="59">
        <v>784.6</v>
      </c>
      <c r="AG41" s="59">
        <v>829.8</v>
      </c>
      <c r="AH41" s="59">
        <v>738.4</v>
      </c>
      <c r="AI41" s="59">
        <v>837.63</v>
      </c>
      <c r="AJ41" s="59">
        <v>369.2</v>
      </c>
      <c r="AK41" s="59">
        <v>947.42</v>
      </c>
      <c r="AL41" s="59">
        <v>377.45</v>
      </c>
      <c r="AM41" s="59">
        <v>993.6</v>
      </c>
      <c r="AN41" s="59">
        <v>919.2</v>
      </c>
      <c r="AO41" s="59">
        <v>586.5</v>
      </c>
      <c r="AP41" s="59">
        <v>644.17999999999995</v>
      </c>
      <c r="BC41" s="59">
        <v>947.36</v>
      </c>
      <c r="BE41" s="59">
        <v>863.92</v>
      </c>
      <c r="BF41" s="60">
        <v>0.05</v>
      </c>
      <c r="BG41" s="59">
        <v>7835</v>
      </c>
    </row>
    <row r="42" spans="1:59" hidden="1">
      <c r="A42" s="59">
        <v>504.53</v>
      </c>
      <c r="B42" s="59">
        <v>566.96500000000003</v>
      </c>
      <c r="C42" s="59">
        <v>566.66499999999996</v>
      </c>
      <c r="D42" s="59">
        <v>503.495</v>
      </c>
      <c r="E42" s="59">
        <v>629.625</v>
      </c>
      <c r="F42" s="59">
        <v>629.625</v>
      </c>
      <c r="G42" s="59">
        <v>858.07</v>
      </c>
      <c r="H42" s="59">
        <v>847.78499999999997</v>
      </c>
      <c r="I42" s="59">
        <v>948.21499999999992</v>
      </c>
      <c r="J42" s="59">
        <v>440.4</v>
      </c>
      <c r="K42" s="59">
        <v>946.33500000000004</v>
      </c>
      <c r="N42" s="59">
        <v>506</v>
      </c>
      <c r="O42" s="59">
        <v>504.62</v>
      </c>
      <c r="P42" s="59">
        <v>629.96500000000003</v>
      </c>
      <c r="Q42" s="59">
        <v>949.83500000000004</v>
      </c>
      <c r="R42" s="59">
        <v>946.33500000000004</v>
      </c>
      <c r="S42" s="59">
        <v>473.48</v>
      </c>
      <c r="T42" s="59">
        <v>951.60500000000002</v>
      </c>
      <c r="U42" s="59">
        <v>555.52499999999998</v>
      </c>
      <c r="V42" s="59">
        <v>507.5</v>
      </c>
      <c r="W42" s="59">
        <v>506</v>
      </c>
      <c r="X42" s="59">
        <v>948.005</v>
      </c>
      <c r="Y42" s="59">
        <v>631.5</v>
      </c>
      <c r="Z42" s="59">
        <v>189.27</v>
      </c>
      <c r="AA42" s="59">
        <v>506</v>
      </c>
      <c r="AB42" s="59">
        <v>631.5</v>
      </c>
      <c r="AC42" s="59">
        <v>737.5</v>
      </c>
      <c r="AD42" s="59">
        <v>967.8</v>
      </c>
      <c r="AE42" s="59">
        <v>646.45000000000005</v>
      </c>
      <c r="AF42" s="59">
        <v>784.7</v>
      </c>
      <c r="AG42" s="59">
        <v>830.7</v>
      </c>
      <c r="AH42" s="59">
        <v>738.8</v>
      </c>
      <c r="AI42" s="59">
        <v>838.03500000000008</v>
      </c>
      <c r="AJ42" s="59">
        <v>369.4</v>
      </c>
      <c r="AK42" s="59">
        <v>947.89</v>
      </c>
      <c r="AL42" s="59">
        <v>377.64499999999998</v>
      </c>
      <c r="AM42" s="59">
        <v>993.8</v>
      </c>
      <c r="AN42" s="59">
        <v>920.1</v>
      </c>
      <c r="AO42" s="59">
        <v>586.81500000000005</v>
      </c>
      <c r="AP42" s="59">
        <v>644.79</v>
      </c>
      <c r="BC42" s="59">
        <v>947.77500000000009</v>
      </c>
      <c r="BE42" s="59">
        <v>864.24</v>
      </c>
      <c r="BF42" s="60">
        <v>4.9000000000000002E-2</v>
      </c>
      <c r="BG42" s="59">
        <v>7678.5</v>
      </c>
    </row>
    <row r="43" spans="1:59" hidden="1">
      <c r="A43" s="59">
        <v>504.74</v>
      </c>
      <c r="B43" s="59">
        <v>567.20000000000005</v>
      </c>
      <c r="C43" s="59">
        <v>566.91</v>
      </c>
      <c r="D43" s="59">
        <v>503.71</v>
      </c>
      <c r="E43" s="59">
        <v>629.89</v>
      </c>
      <c r="F43" s="59">
        <v>629.89</v>
      </c>
      <c r="G43" s="59">
        <v>858.45</v>
      </c>
      <c r="H43" s="59">
        <v>848.17</v>
      </c>
      <c r="I43" s="59">
        <v>948.63</v>
      </c>
      <c r="J43" s="59">
        <v>440.59</v>
      </c>
      <c r="K43" s="59">
        <v>946.74</v>
      </c>
      <c r="N43" s="59">
        <v>506</v>
      </c>
      <c r="O43" s="59">
        <v>504.85</v>
      </c>
      <c r="P43" s="59">
        <v>630.22</v>
      </c>
      <c r="Q43" s="59">
        <v>950.24</v>
      </c>
      <c r="R43" s="59">
        <v>946.74</v>
      </c>
      <c r="S43" s="59">
        <v>473.64</v>
      </c>
      <c r="T43" s="59">
        <v>952.02</v>
      </c>
      <c r="U43" s="59">
        <v>555.75</v>
      </c>
      <c r="V43" s="59">
        <v>508</v>
      </c>
      <c r="W43" s="59">
        <v>506</v>
      </c>
      <c r="X43" s="59">
        <v>948.45</v>
      </c>
      <c r="Y43" s="59">
        <v>632</v>
      </c>
      <c r="Z43" s="59">
        <v>189.36</v>
      </c>
      <c r="AA43" s="59">
        <v>506</v>
      </c>
      <c r="AB43" s="59">
        <v>632</v>
      </c>
      <c r="AC43" s="59">
        <v>738</v>
      </c>
      <c r="AD43" s="59">
        <v>968.36</v>
      </c>
      <c r="AE43" s="59">
        <v>646.79999999999995</v>
      </c>
      <c r="AF43" s="59">
        <v>784.8</v>
      </c>
      <c r="AG43" s="59">
        <v>831.6</v>
      </c>
      <c r="AH43" s="59">
        <v>739.2</v>
      </c>
      <c r="AI43" s="59">
        <v>838.44</v>
      </c>
      <c r="AJ43" s="59">
        <v>369.6</v>
      </c>
      <c r="AK43" s="59">
        <v>948.36</v>
      </c>
      <c r="AL43" s="59">
        <v>377.84</v>
      </c>
      <c r="AM43" s="59">
        <v>994</v>
      </c>
      <c r="AN43" s="59">
        <v>921</v>
      </c>
      <c r="AO43" s="59">
        <v>587.13</v>
      </c>
      <c r="AP43" s="59">
        <v>645.4</v>
      </c>
      <c r="BC43" s="59">
        <v>948.19</v>
      </c>
      <c r="BE43" s="59">
        <v>864.56</v>
      </c>
      <c r="BF43" s="60">
        <v>4.8000000000000001E-2</v>
      </c>
      <c r="BG43" s="59">
        <v>7522</v>
      </c>
    </row>
    <row r="44" spans="1:59" hidden="1">
      <c r="A44" s="59">
        <v>504.96000000000004</v>
      </c>
      <c r="B44" s="59">
        <v>567.46</v>
      </c>
      <c r="C44" s="59">
        <v>567.15499999999997</v>
      </c>
      <c r="D44" s="59">
        <v>503.91999999999996</v>
      </c>
      <c r="E44" s="59">
        <v>630.17000000000007</v>
      </c>
      <c r="F44" s="59">
        <v>630.17000000000007</v>
      </c>
      <c r="G44" s="59">
        <v>858.85500000000002</v>
      </c>
      <c r="H44" s="59">
        <v>848.56</v>
      </c>
      <c r="I44" s="59">
        <v>949.005</v>
      </c>
      <c r="J44" s="59">
        <v>440.78</v>
      </c>
      <c r="K44" s="59">
        <v>947.15</v>
      </c>
      <c r="N44" s="59">
        <v>506.5</v>
      </c>
      <c r="O44" s="59">
        <v>505.065</v>
      </c>
      <c r="P44" s="59">
        <v>630.51499999999999</v>
      </c>
      <c r="Q44" s="59">
        <v>950.69499999999994</v>
      </c>
      <c r="R44" s="59">
        <v>947.15499999999997</v>
      </c>
      <c r="S44" s="59">
        <v>473.80500000000001</v>
      </c>
      <c r="T44" s="59">
        <v>952.44</v>
      </c>
      <c r="U44" s="59">
        <v>556</v>
      </c>
      <c r="V44" s="59">
        <v>508</v>
      </c>
      <c r="W44" s="59">
        <v>506.5</v>
      </c>
      <c r="X44" s="59">
        <v>948.90499999999997</v>
      </c>
      <c r="Y44" s="59">
        <v>632</v>
      </c>
      <c r="Z44" s="59">
        <v>189.45</v>
      </c>
      <c r="AA44" s="59">
        <v>506.5</v>
      </c>
      <c r="AB44" s="59">
        <v>632</v>
      </c>
      <c r="AC44" s="59">
        <v>738.5</v>
      </c>
      <c r="AD44" s="59">
        <v>968.86</v>
      </c>
      <c r="AE44" s="59">
        <v>647.5</v>
      </c>
      <c r="AF44" s="59">
        <v>785</v>
      </c>
      <c r="AG44" s="59">
        <v>832.27500000000009</v>
      </c>
      <c r="AH44" s="59">
        <v>740</v>
      </c>
      <c r="AI44" s="59">
        <v>839.25</v>
      </c>
      <c r="AJ44" s="59">
        <v>370</v>
      </c>
      <c r="AK44" s="59">
        <v>948.90499999999997</v>
      </c>
      <c r="AL44" s="59">
        <v>378.04499999999996</v>
      </c>
      <c r="AM44" s="59">
        <v>994.19</v>
      </c>
      <c r="AN44" s="59">
        <v>922</v>
      </c>
      <c r="AO44" s="59">
        <v>587.44000000000005</v>
      </c>
      <c r="AP44" s="59">
        <v>646.01499999999999</v>
      </c>
      <c r="BC44" s="59">
        <v>948.64499999999998</v>
      </c>
      <c r="BE44" s="59">
        <v>864.8599999999999</v>
      </c>
      <c r="BF44" s="60">
        <v>4.7E-2</v>
      </c>
      <c r="BG44" s="59">
        <v>7365</v>
      </c>
    </row>
    <row r="45" spans="1:59" hidden="1">
      <c r="A45" s="59">
        <v>505.18</v>
      </c>
      <c r="B45" s="59">
        <v>567.72</v>
      </c>
      <c r="C45" s="59">
        <v>567.4</v>
      </c>
      <c r="D45" s="59">
        <v>504.13</v>
      </c>
      <c r="E45" s="59">
        <v>630.45000000000005</v>
      </c>
      <c r="F45" s="59">
        <v>630.45000000000005</v>
      </c>
      <c r="G45" s="59">
        <v>859.26</v>
      </c>
      <c r="H45" s="59">
        <v>848.95</v>
      </c>
      <c r="I45" s="59">
        <v>949.38</v>
      </c>
      <c r="J45" s="59">
        <v>440.97</v>
      </c>
      <c r="K45" s="59">
        <v>947.56</v>
      </c>
      <c r="N45" s="59">
        <v>507</v>
      </c>
      <c r="O45" s="59">
        <v>505.28</v>
      </c>
      <c r="P45" s="59">
        <v>630.80999999999995</v>
      </c>
      <c r="Q45" s="59">
        <v>951.15</v>
      </c>
      <c r="R45" s="59">
        <v>947.57</v>
      </c>
      <c r="S45" s="59">
        <v>473.97</v>
      </c>
      <c r="T45" s="59">
        <v>952.86</v>
      </c>
      <c r="U45" s="59">
        <v>556.25</v>
      </c>
      <c r="V45" s="59">
        <v>508</v>
      </c>
      <c r="W45" s="59">
        <v>507</v>
      </c>
      <c r="X45" s="59">
        <v>949.36</v>
      </c>
      <c r="Y45" s="59">
        <v>632</v>
      </c>
      <c r="Z45" s="59">
        <v>189.54</v>
      </c>
      <c r="AA45" s="59">
        <v>507</v>
      </c>
      <c r="AB45" s="59">
        <v>632</v>
      </c>
      <c r="AC45" s="59">
        <v>739</v>
      </c>
      <c r="AD45" s="59">
        <v>969.36</v>
      </c>
      <c r="AE45" s="59">
        <v>648.20000000000005</v>
      </c>
      <c r="AF45" s="59">
        <v>785.2</v>
      </c>
      <c r="AG45" s="59">
        <v>832.95</v>
      </c>
      <c r="AH45" s="59">
        <v>740.8</v>
      </c>
      <c r="AI45" s="59">
        <v>840.06</v>
      </c>
      <c r="AJ45" s="59">
        <v>370.4</v>
      </c>
      <c r="AK45" s="59">
        <v>949.45</v>
      </c>
      <c r="AL45" s="59">
        <v>378.25</v>
      </c>
      <c r="AM45" s="59">
        <v>994.38</v>
      </c>
      <c r="AN45" s="59">
        <v>923</v>
      </c>
      <c r="AO45" s="59">
        <v>587.75</v>
      </c>
      <c r="AP45" s="59">
        <v>646.63</v>
      </c>
      <c r="BC45" s="59">
        <v>949.1</v>
      </c>
      <c r="BE45" s="59">
        <v>865.16</v>
      </c>
      <c r="BF45" s="60">
        <v>4.5999999999999999E-2</v>
      </c>
      <c r="BG45" s="59">
        <v>7208</v>
      </c>
    </row>
    <row r="46" spans="1:59" hidden="1">
      <c r="A46" s="59">
        <v>505.39</v>
      </c>
      <c r="B46" s="59">
        <v>567.99</v>
      </c>
      <c r="C46" s="59">
        <v>567.67000000000007</v>
      </c>
      <c r="D46" s="59">
        <v>504.35</v>
      </c>
      <c r="E46" s="59">
        <v>630.75</v>
      </c>
      <c r="F46" s="59">
        <v>630.75</v>
      </c>
      <c r="G46" s="59">
        <v>859.64499999999998</v>
      </c>
      <c r="H46" s="59">
        <v>849.35</v>
      </c>
      <c r="I46" s="59">
        <v>949.81999999999994</v>
      </c>
      <c r="J46" s="59">
        <v>441.16</v>
      </c>
      <c r="K46" s="59">
        <v>948</v>
      </c>
      <c r="N46" s="59">
        <v>507</v>
      </c>
      <c r="O46" s="59">
        <v>505.505</v>
      </c>
      <c r="P46" s="59">
        <v>631.1099999999999</v>
      </c>
      <c r="Q46" s="59">
        <v>951.55</v>
      </c>
      <c r="R46" s="59">
        <v>948.01</v>
      </c>
      <c r="S46" s="59">
        <v>474.14499999999998</v>
      </c>
      <c r="T46" s="59">
        <v>953.28500000000008</v>
      </c>
      <c r="U46" s="59">
        <v>556.51</v>
      </c>
      <c r="V46" s="59">
        <v>508.5</v>
      </c>
      <c r="W46" s="59">
        <v>507</v>
      </c>
      <c r="X46" s="59">
        <v>949.81500000000005</v>
      </c>
      <c r="Y46" s="59">
        <v>632.5</v>
      </c>
      <c r="Z46" s="59">
        <v>189.6</v>
      </c>
      <c r="AA46" s="59">
        <v>507</v>
      </c>
      <c r="AB46" s="59">
        <v>632.5</v>
      </c>
      <c r="AC46" s="59">
        <v>740</v>
      </c>
      <c r="AD46" s="59">
        <v>969.86</v>
      </c>
      <c r="AE46" s="59">
        <v>648.90000000000009</v>
      </c>
      <c r="AF46" s="59">
        <v>785.40000000000009</v>
      </c>
      <c r="AG46" s="59">
        <v>833.625</v>
      </c>
      <c r="AH46" s="59">
        <v>741.59999999999991</v>
      </c>
      <c r="AI46" s="59">
        <v>840.86999999999989</v>
      </c>
      <c r="AJ46" s="59">
        <v>370.79999999999995</v>
      </c>
      <c r="AK46" s="59">
        <v>949.95500000000004</v>
      </c>
      <c r="AL46" s="59">
        <v>378.46000000000004</v>
      </c>
      <c r="AM46" s="59">
        <v>994.56999999999994</v>
      </c>
      <c r="AN46" s="59">
        <v>923.8</v>
      </c>
      <c r="AO46" s="59">
        <v>588.125</v>
      </c>
      <c r="AP46" s="59">
        <v>647.32999999999993</v>
      </c>
      <c r="BC46" s="59">
        <v>949.60500000000002</v>
      </c>
      <c r="BE46" s="59">
        <v>865.45</v>
      </c>
      <c r="BF46" s="60">
        <v>4.4999999999999998E-2</v>
      </c>
      <c r="BG46" s="59">
        <v>7051.5</v>
      </c>
    </row>
    <row r="47" spans="1:59" hidden="1">
      <c r="A47" s="59">
        <v>505.6</v>
      </c>
      <c r="B47" s="59">
        <v>568.26</v>
      </c>
      <c r="C47" s="59">
        <v>567.94000000000005</v>
      </c>
      <c r="D47" s="59">
        <v>504.57</v>
      </c>
      <c r="E47" s="59">
        <v>631.04999999999995</v>
      </c>
      <c r="F47" s="59">
        <v>631.04999999999995</v>
      </c>
      <c r="G47" s="59">
        <v>860.03</v>
      </c>
      <c r="H47" s="59">
        <v>849.75</v>
      </c>
      <c r="I47" s="59">
        <v>950.26</v>
      </c>
      <c r="J47" s="59">
        <v>441.35</v>
      </c>
      <c r="K47" s="59">
        <v>948.44</v>
      </c>
      <c r="N47" s="59">
        <v>507</v>
      </c>
      <c r="O47" s="59">
        <v>505.73</v>
      </c>
      <c r="P47" s="59">
        <v>631.41</v>
      </c>
      <c r="Q47" s="59">
        <v>951.95</v>
      </c>
      <c r="R47" s="59">
        <v>948.45</v>
      </c>
      <c r="S47" s="59">
        <v>474.32</v>
      </c>
      <c r="T47" s="59">
        <v>953.71</v>
      </c>
      <c r="U47" s="59">
        <v>556.77</v>
      </c>
      <c r="V47" s="59">
        <v>509</v>
      </c>
      <c r="W47" s="59">
        <v>507</v>
      </c>
      <c r="X47" s="59">
        <v>950.27</v>
      </c>
      <c r="Y47" s="59">
        <v>633</v>
      </c>
      <c r="Z47" s="59">
        <v>189.66</v>
      </c>
      <c r="AA47" s="59">
        <v>507</v>
      </c>
      <c r="AB47" s="59">
        <v>633</v>
      </c>
      <c r="AC47" s="59">
        <v>741</v>
      </c>
      <c r="AD47" s="59">
        <v>970.36</v>
      </c>
      <c r="AE47" s="59">
        <v>649.6</v>
      </c>
      <c r="AF47" s="59">
        <v>785.6</v>
      </c>
      <c r="AG47" s="59">
        <v>834.3</v>
      </c>
      <c r="AH47" s="59">
        <v>742.4</v>
      </c>
      <c r="AI47" s="59">
        <v>841.68</v>
      </c>
      <c r="AJ47" s="59">
        <v>371.2</v>
      </c>
      <c r="AK47" s="59">
        <v>950.46</v>
      </c>
      <c r="AL47" s="59">
        <v>378.67</v>
      </c>
      <c r="AM47" s="59">
        <v>994.76</v>
      </c>
      <c r="AN47" s="59">
        <v>924.6</v>
      </c>
      <c r="AO47" s="59">
        <v>588.5</v>
      </c>
      <c r="AP47" s="59">
        <v>648.03</v>
      </c>
      <c r="BC47" s="59">
        <v>950.11</v>
      </c>
      <c r="BE47" s="59">
        <v>865.74</v>
      </c>
      <c r="BF47" s="60">
        <v>4.3999999999999997E-2</v>
      </c>
      <c r="BG47" s="59">
        <v>6895</v>
      </c>
    </row>
    <row r="48" spans="1:59" hidden="1">
      <c r="A48" s="59">
        <v>505.85</v>
      </c>
      <c r="B48" s="59">
        <v>568.53499999999997</v>
      </c>
      <c r="C48" s="59">
        <v>568.21</v>
      </c>
      <c r="D48" s="59">
        <v>504.79999999999995</v>
      </c>
      <c r="E48" s="59">
        <v>631.34999999999991</v>
      </c>
      <c r="F48" s="59">
        <v>631.34999999999991</v>
      </c>
      <c r="G48" s="59">
        <v>860.41499999999996</v>
      </c>
      <c r="H48" s="59">
        <v>850.18499999999995</v>
      </c>
      <c r="I48" s="59">
        <v>950.71499999999992</v>
      </c>
      <c r="J48" s="59">
        <v>441.53</v>
      </c>
      <c r="K48" s="59">
        <v>948.875</v>
      </c>
      <c r="N48" s="59">
        <v>507.5</v>
      </c>
      <c r="O48" s="59">
        <v>505.95500000000004</v>
      </c>
      <c r="P48" s="59">
        <v>631.71499999999992</v>
      </c>
      <c r="Q48" s="59">
        <v>952.375</v>
      </c>
      <c r="R48" s="59">
        <v>948.88499999999999</v>
      </c>
      <c r="S48" s="59">
        <v>474.48500000000001</v>
      </c>
      <c r="T48" s="59">
        <v>954.19</v>
      </c>
      <c r="U48" s="59">
        <v>557.03</v>
      </c>
      <c r="V48" s="59">
        <v>509</v>
      </c>
      <c r="W48" s="59">
        <v>507.5</v>
      </c>
      <c r="X48" s="59">
        <v>950.73500000000001</v>
      </c>
      <c r="Y48" s="59">
        <v>633.25</v>
      </c>
      <c r="Z48" s="59">
        <v>189.75</v>
      </c>
      <c r="AA48" s="59">
        <v>507.5</v>
      </c>
      <c r="AB48" s="59">
        <v>633.25</v>
      </c>
      <c r="AC48" s="59">
        <v>742</v>
      </c>
      <c r="AD48" s="59">
        <v>971.12</v>
      </c>
      <c r="AE48" s="59">
        <v>650.29999999999995</v>
      </c>
      <c r="AF48" s="59">
        <v>785.8</v>
      </c>
      <c r="AG48" s="59">
        <v>835.2</v>
      </c>
      <c r="AH48" s="59">
        <v>743.2</v>
      </c>
      <c r="AI48" s="59">
        <v>842.49</v>
      </c>
      <c r="AJ48" s="59">
        <v>371.6</v>
      </c>
      <c r="AK48" s="59">
        <v>950.98500000000001</v>
      </c>
      <c r="AL48" s="59">
        <v>378.88499999999999</v>
      </c>
      <c r="AM48" s="59">
        <v>994.94</v>
      </c>
      <c r="AN48" s="59">
        <v>925.6</v>
      </c>
      <c r="AO48" s="59">
        <v>588.81500000000005</v>
      </c>
      <c r="AP48" s="59">
        <v>648.73</v>
      </c>
      <c r="BC48" s="59">
        <v>950.55500000000006</v>
      </c>
      <c r="BE48" s="59">
        <v>866.08500000000004</v>
      </c>
      <c r="BF48" s="60">
        <v>4.2999999999999997E-2</v>
      </c>
      <c r="BG48" s="59">
        <v>6738</v>
      </c>
    </row>
    <row r="49" spans="1:59" hidden="1">
      <c r="A49" s="59">
        <v>506.1</v>
      </c>
      <c r="B49" s="59">
        <v>568.80999999999995</v>
      </c>
      <c r="C49" s="59">
        <v>568.48</v>
      </c>
      <c r="D49" s="59">
        <v>505.03</v>
      </c>
      <c r="E49" s="59">
        <v>631.65</v>
      </c>
      <c r="F49" s="59">
        <v>631.65</v>
      </c>
      <c r="G49" s="59">
        <v>860.8</v>
      </c>
      <c r="H49" s="59">
        <v>850.62</v>
      </c>
      <c r="I49" s="59">
        <v>951.17</v>
      </c>
      <c r="J49" s="59">
        <v>441.71</v>
      </c>
      <c r="K49" s="59">
        <v>949.31</v>
      </c>
      <c r="N49" s="59">
        <v>508</v>
      </c>
      <c r="O49" s="59">
        <v>506.18</v>
      </c>
      <c r="P49" s="59">
        <v>632.02</v>
      </c>
      <c r="Q49" s="59">
        <v>952.8</v>
      </c>
      <c r="R49" s="59">
        <v>949.32</v>
      </c>
      <c r="S49" s="59">
        <v>474.65</v>
      </c>
      <c r="T49" s="59">
        <v>954.67</v>
      </c>
      <c r="U49" s="59">
        <v>557.29</v>
      </c>
      <c r="V49" s="59">
        <v>509</v>
      </c>
      <c r="W49" s="59">
        <v>508</v>
      </c>
      <c r="X49" s="59">
        <v>951.2</v>
      </c>
      <c r="Y49" s="59">
        <v>633.5</v>
      </c>
      <c r="Z49" s="59">
        <v>189.84</v>
      </c>
      <c r="AA49" s="59">
        <v>508</v>
      </c>
      <c r="AB49" s="59">
        <v>633.5</v>
      </c>
      <c r="AC49" s="59">
        <v>743</v>
      </c>
      <c r="AD49" s="59">
        <v>971.88</v>
      </c>
      <c r="AE49" s="59">
        <v>651</v>
      </c>
      <c r="AF49" s="59">
        <v>786</v>
      </c>
      <c r="AG49" s="59">
        <v>836.1</v>
      </c>
      <c r="AH49" s="59">
        <v>744</v>
      </c>
      <c r="AI49" s="59">
        <v>843.3</v>
      </c>
      <c r="AJ49" s="59">
        <v>372</v>
      </c>
      <c r="AK49" s="59">
        <v>951.51</v>
      </c>
      <c r="AL49" s="59">
        <v>379.1</v>
      </c>
      <c r="AM49" s="59">
        <v>995.12</v>
      </c>
      <c r="AN49" s="59">
        <v>926.6</v>
      </c>
      <c r="AO49" s="59">
        <v>589.13</v>
      </c>
      <c r="AP49" s="59">
        <v>649.42999999999995</v>
      </c>
      <c r="BC49" s="59">
        <v>951</v>
      </c>
      <c r="BE49" s="59">
        <v>866.43</v>
      </c>
      <c r="BF49" s="60">
        <v>4.2000000000000003E-2</v>
      </c>
      <c r="BG49" s="59">
        <v>6581</v>
      </c>
    </row>
    <row r="50" spans="1:59" hidden="1">
      <c r="A50" s="59">
        <v>506.34000000000003</v>
      </c>
      <c r="B50" s="59">
        <v>569.09999999999991</v>
      </c>
      <c r="C50" s="59">
        <v>568.77500000000009</v>
      </c>
      <c r="D50" s="59">
        <v>505.255</v>
      </c>
      <c r="E50" s="59">
        <v>631.97499999999991</v>
      </c>
      <c r="F50" s="59">
        <v>631.97499999999991</v>
      </c>
      <c r="G50" s="59">
        <v>861.2</v>
      </c>
      <c r="H50" s="59">
        <v>851.06999999999994</v>
      </c>
      <c r="I50" s="59">
        <v>951.625</v>
      </c>
      <c r="J50" s="59">
        <v>441.935</v>
      </c>
      <c r="K50" s="59">
        <v>949.8</v>
      </c>
      <c r="N50" s="59">
        <v>508</v>
      </c>
      <c r="O50" s="59">
        <v>506.435</v>
      </c>
      <c r="P50" s="59">
        <v>632.33999999999992</v>
      </c>
      <c r="Q50" s="59">
        <v>953.27</v>
      </c>
      <c r="R50" s="59">
        <v>949.81</v>
      </c>
      <c r="S50" s="59">
        <v>474.83499999999998</v>
      </c>
      <c r="T50" s="59">
        <v>955.1099999999999</v>
      </c>
      <c r="U50" s="59">
        <v>557.53499999999997</v>
      </c>
      <c r="V50" s="59">
        <v>509.5</v>
      </c>
      <c r="W50" s="59">
        <v>508</v>
      </c>
      <c r="X50" s="59">
        <v>951.67000000000007</v>
      </c>
      <c r="Y50" s="59">
        <v>633.75</v>
      </c>
      <c r="Z50" s="59">
        <v>189.93</v>
      </c>
      <c r="AA50" s="59">
        <v>508</v>
      </c>
      <c r="AB50" s="59">
        <v>633.75</v>
      </c>
      <c r="AC50" s="59">
        <v>743.5</v>
      </c>
      <c r="AD50" s="59">
        <v>972.56</v>
      </c>
      <c r="AE50" s="59">
        <v>651.70000000000005</v>
      </c>
      <c r="AF50" s="59">
        <v>786.2</v>
      </c>
      <c r="AG50" s="59">
        <v>837</v>
      </c>
      <c r="AH50" s="59">
        <v>744.8</v>
      </c>
      <c r="AI50" s="59">
        <v>844.1099999999999</v>
      </c>
      <c r="AJ50" s="59">
        <v>372.4</v>
      </c>
      <c r="AK50" s="59">
        <v>952.02499999999998</v>
      </c>
      <c r="AL50" s="59">
        <v>379.31</v>
      </c>
      <c r="AM50" s="59">
        <v>995.31999999999994</v>
      </c>
      <c r="AN50" s="59">
        <v>927.6</v>
      </c>
      <c r="AO50" s="59">
        <v>589.505</v>
      </c>
      <c r="AP50" s="59">
        <v>650.13</v>
      </c>
      <c r="BC50" s="59">
        <v>951.495</v>
      </c>
      <c r="BE50" s="59">
        <v>866.81</v>
      </c>
      <c r="BF50" s="60">
        <v>4.1000000000000002E-2</v>
      </c>
      <c r="BG50" s="59">
        <v>6424.5</v>
      </c>
    </row>
    <row r="51" spans="1:59" hidden="1">
      <c r="A51" s="59">
        <v>506.58</v>
      </c>
      <c r="B51" s="59">
        <v>569.39</v>
      </c>
      <c r="C51" s="59">
        <v>569.07000000000005</v>
      </c>
      <c r="D51" s="59">
        <v>505.48</v>
      </c>
      <c r="E51" s="59">
        <v>632.29999999999995</v>
      </c>
      <c r="F51" s="59">
        <v>632.29999999999995</v>
      </c>
      <c r="G51" s="59">
        <v>861.6</v>
      </c>
      <c r="H51" s="59">
        <v>851.52</v>
      </c>
      <c r="I51" s="59">
        <v>952.08</v>
      </c>
      <c r="J51" s="59">
        <v>442.16</v>
      </c>
      <c r="K51" s="59">
        <v>950.29</v>
      </c>
      <c r="N51" s="59">
        <v>508</v>
      </c>
      <c r="O51" s="59">
        <v>506.69</v>
      </c>
      <c r="P51" s="59">
        <v>632.66</v>
      </c>
      <c r="Q51" s="59">
        <v>953.74</v>
      </c>
      <c r="R51" s="59">
        <v>950.3</v>
      </c>
      <c r="S51" s="59">
        <v>475.02</v>
      </c>
      <c r="T51" s="59">
        <v>955.55</v>
      </c>
      <c r="U51" s="59">
        <v>557.78</v>
      </c>
      <c r="V51" s="59">
        <v>510</v>
      </c>
      <c r="W51" s="59">
        <v>508</v>
      </c>
      <c r="X51" s="59">
        <v>952.14</v>
      </c>
      <c r="Y51" s="59">
        <v>634</v>
      </c>
      <c r="Z51" s="59">
        <v>190.02</v>
      </c>
      <c r="AA51" s="59">
        <v>508</v>
      </c>
      <c r="AB51" s="59">
        <v>634</v>
      </c>
      <c r="AC51" s="59">
        <v>744</v>
      </c>
      <c r="AD51" s="59">
        <v>973.24</v>
      </c>
      <c r="AE51" s="59">
        <v>652.4</v>
      </c>
      <c r="AF51" s="59">
        <v>786.4</v>
      </c>
      <c r="AG51" s="59">
        <v>837.9</v>
      </c>
      <c r="AH51" s="59">
        <v>745.6</v>
      </c>
      <c r="AI51" s="59">
        <v>844.92</v>
      </c>
      <c r="AJ51" s="59">
        <v>372.8</v>
      </c>
      <c r="AK51" s="59">
        <v>952.54</v>
      </c>
      <c r="AL51" s="59">
        <v>379.52</v>
      </c>
      <c r="AM51" s="59">
        <v>995.52</v>
      </c>
      <c r="AN51" s="59">
        <v>928.6</v>
      </c>
      <c r="AO51" s="59">
        <v>589.88</v>
      </c>
      <c r="AP51" s="59">
        <v>650.83000000000004</v>
      </c>
      <c r="BC51" s="59">
        <v>951.99</v>
      </c>
      <c r="BE51" s="59">
        <v>867.19</v>
      </c>
      <c r="BF51" s="60">
        <v>0.04</v>
      </c>
      <c r="BG51" s="59">
        <v>6268</v>
      </c>
    </row>
    <row r="52" spans="1:59" hidden="1">
      <c r="A52" s="59">
        <v>506.815</v>
      </c>
      <c r="B52" s="59">
        <v>569.69000000000005</v>
      </c>
      <c r="C52" s="59">
        <v>569.36</v>
      </c>
      <c r="D52" s="59">
        <v>505.71000000000004</v>
      </c>
      <c r="E52" s="59">
        <v>632.625</v>
      </c>
      <c r="F52" s="59">
        <v>632.625</v>
      </c>
      <c r="G52" s="59">
        <v>862</v>
      </c>
      <c r="H52" s="59">
        <v>851.90499999999997</v>
      </c>
      <c r="I52" s="59">
        <v>952.56999999999994</v>
      </c>
      <c r="J52" s="59">
        <v>442.375</v>
      </c>
      <c r="K52" s="59">
        <v>950.755</v>
      </c>
      <c r="N52" s="59">
        <v>508.5</v>
      </c>
      <c r="O52" s="59">
        <v>506.94</v>
      </c>
      <c r="P52" s="59">
        <v>632.995</v>
      </c>
      <c r="Q52" s="59">
        <v>954.19499999999994</v>
      </c>
      <c r="R52" s="59">
        <v>950.76499999999999</v>
      </c>
      <c r="S52" s="59">
        <v>475.21</v>
      </c>
      <c r="T52" s="59">
        <v>956.03499999999997</v>
      </c>
      <c r="U52" s="59">
        <v>558.06999999999994</v>
      </c>
      <c r="V52" s="59">
        <v>510</v>
      </c>
      <c r="W52" s="59">
        <v>508.5</v>
      </c>
      <c r="X52" s="59">
        <v>952.64</v>
      </c>
      <c r="Y52" s="59">
        <v>634.25</v>
      </c>
      <c r="Z52" s="59">
        <v>190.14</v>
      </c>
      <c r="AA52" s="59">
        <v>508.5</v>
      </c>
      <c r="AB52" s="59">
        <v>634.25</v>
      </c>
      <c r="AC52" s="59">
        <v>745</v>
      </c>
      <c r="AD52" s="59">
        <v>973.74</v>
      </c>
      <c r="AE52" s="59">
        <v>652.75</v>
      </c>
      <c r="AF52" s="59">
        <v>786.5</v>
      </c>
      <c r="AG52" s="59">
        <v>838.8</v>
      </c>
      <c r="AH52" s="59">
        <v>746</v>
      </c>
      <c r="AI52" s="59">
        <v>845.32500000000005</v>
      </c>
      <c r="AJ52" s="59">
        <v>373</v>
      </c>
      <c r="AK52" s="59">
        <v>953.09500000000003</v>
      </c>
      <c r="AL52" s="59">
        <v>379.76</v>
      </c>
      <c r="AM52" s="59">
        <v>995.71</v>
      </c>
      <c r="AN52" s="59">
        <v>929.6</v>
      </c>
      <c r="AO52" s="59">
        <v>590.19000000000005</v>
      </c>
      <c r="AP52" s="59">
        <v>651.44000000000005</v>
      </c>
      <c r="BC52" s="59">
        <v>952.47500000000002</v>
      </c>
      <c r="BE52" s="59">
        <v>867.50500000000011</v>
      </c>
      <c r="BF52" s="60">
        <v>3.9E-2</v>
      </c>
      <c r="BG52" s="59">
        <v>6111.5</v>
      </c>
    </row>
    <row r="53" spans="1:59" hidden="1">
      <c r="A53" s="59">
        <v>507.05</v>
      </c>
      <c r="B53" s="59">
        <v>569.99</v>
      </c>
      <c r="C53" s="59">
        <v>569.65</v>
      </c>
      <c r="D53" s="59">
        <v>505.94</v>
      </c>
      <c r="E53" s="59">
        <v>632.95000000000005</v>
      </c>
      <c r="F53" s="59">
        <v>632.95000000000005</v>
      </c>
      <c r="G53" s="59">
        <v>862.4</v>
      </c>
      <c r="H53" s="59">
        <v>852.29</v>
      </c>
      <c r="I53" s="59">
        <v>953.06</v>
      </c>
      <c r="J53" s="59">
        <v>442.59</v>
      </c>
      <c r="K53" s="59">
        <v>951.22</v>
      </c>
      <c r="N53" s="59">
        <v>509</v>
      </c>
      <c r="O53" s="59">
        <v>507.19</v>
      </c>
      <c r="P53" s="59">
        <v>633.33000000000004</v>
      </c>
      <c r="Q53" s="59">
        <v>954.65</v>
      </c>
      <c r="R53" s="59">
        <v>951.23</v>
      </c>
      <c r="S53" s="59">
        <v>475.4</v>
      </c>
      <c r="T53" s="59">
        <v>956.52</v>
      </c>
      <c r="U53" s="59">
        <v>558.36</v>
      </c>
      <c r="V53" s="59">
        <v>510</v>
      </c>
      <c r="W53" s="59">
        <v>509</v>
      </c>
      <c r="X53" s="59">
        <v>953.14</v>
      </c>
      <c r="Y53" s="59">
        <v>634.5</v>
      </c>
      <c r="Z53" s="59">
        <v>190.26</v>
      </c>
      <c r="AA53" s="59">
        <v>509</v>
      </c>
      <c r="AB53" s="59">
        <v>634.5</v>
      </c>
      <c r="AC53" s="59">
        <v>746</v>
      </c>
      <c r="AD53" s="59">
        <v>974.24</v>
      </c>
      <c r="AE53" s="59">
        <v>653.1</v>
      </c>
      <c r="AF53" s="59">
        <v>786.6</v>
      </c>
      <c r="AG53" s="59">
        <v>839.7</v>
      </c>
      <c r="AH53" s="59">
        <v>746.4</v>
      </c>
      <c r="AI53" s="59">
        <v>845.73</v>
      </c>
      <c r="AJ53" s="59">
        <v>373.2</v>
      </c>
      <c r="AK53" s="59">
        <v>953.65</v>
      </c>
      <c r="AL53" s="59">
        <v>380</v>
      </c>
      <c r="AM53" s="59">
        <v>995.9</v>
      </c>
      <c r="AN53" s="59">
        <v>930.6</v>
      </c>
      <c r="AO53" s="59">
        <v>590.5</v>
      </c>
      <c r="AP53" s="59">
        <v>652.04999999999995</v>
      </c>
      <c r="BC53" s="59">
        <v>952.96</v>
      </c>
      <c r="BE53" s="59">
        <v>867.82</v>
      </c>
      <c r="BF53" s="60">
        <v>3.7999999999999999E-2</v>
      </c>
      <c r="BG53" s="59">
        <v>5955</v>
      </c>
    </row>
    <row r="54" spans="1:59" hidden="1">
      <c r="A54" s="59">
        <v>507.26499999999999</v>
      </c>
      <c r="B54" s="59">
        <v>570.25</v>
      </c>
      <c r="C54" s="59">
        <v>569.91499999999996</v>
      </c>
      <c r="D54" s="59">
        <v>506.17500000000001</v>
      </c>
      <c r="E54" s="59">
        <v>633.24</v>
      </c>
      <c r="F54" s="59">
        <v>633.24</v>
      </c>
      <c r="G54" s="59">
        <v>862.83500000000004</v>
      </c>
      <c r="H54" s="59">
        <v>852.72499999999991</v>
      </c>
      <c r="I54" s="59">
        <v>953.54</v>
      </c>
      <c r="J54" s="59">
        <v>442.80499999999995</v>
      </c>
      <c r="K54" s="59">
        <v>951.68000000000006</v>
      </c>
      <c r="N54" s="59">
        <v>509</v>
      </c>
      <c r="O54" s="59">
        <v>507.40999999999997</v>
      </c>
      <c r="P54" s="59">
        <v>633.62</v>
      </c>
      <c r="Q54" s="59">
        <v>955.08999999999992</v>
      </c>
      <c r="R54" s="59">
        <v>951.69</v>
      </c>
      <c r="S54" s="59">
        <v>475.57499999999999</v>
      </c>
      <c r="T54" s="59">
        <v>956.96</v>
      </c>
      <c r="U54" s="59">
        <v>558.62</v>
      </c>
      <c r="V54" s="59">
        <v>510.5</v>
      </c>
      <c r="W54" s="59">
        <v>509</v>
      </c>
      <c r="X54" s="59">
        <v>953.67000000000007</v>
      </c>
      <c r="Y54" s="59">
        <v>635</v>
      </c>
      <c r="Z54" s="59">
        <v>190.35</v>
      </c>
      <c r="AA54" s="59">
        <v>509</v>
      </c>
      <c r="AB54" s="59">
        <v>635</v>
      </c>
      <c r="AC54" s="59">
        <v>746.5</v>
      </c>
      <c r="AD54" s="59">
        <v>974.8</v>
      </c>
      <c r="AE54" s="59">
        <v>653.79999999999995</v>
      </c>
      <c r="AF54" s="59">
        <v>786.8</v>
      </c>
      <c r="AG54" s="59">
        <v>840.375</v>
      </c>
      <c r="AH54" s="59">
        <v>747.2</v>
      </c>
      <c r="AI54" s="59">
        <v>846.54</v>
      </c>
      <c r="AJ54" s="59">
        <v>373.6</v>
      </c>
      <c r="AK54" s="59">
        <v>954.22499999999991</v>
      </c>
      <c r="AL54" s="59">
        <v>380.24</v>
      </c>
      <c r="AM54" s="59">
        <v>996.08999999999992</v>
      </c>
      <c r="AN54" s="59">
        <v>931.6</v>
      </c>
      <c r="AO54" s="59">
        <v>590.875</v>
      </c>
      <c r="AP54" s="59">
        <v>652.66499999999996</v>
      </c>
      <c r="BC54" s="59">
        <v>953.46500000000003</v>
      </c>
      <c r="BE54" s="59">
        <v>868.125</v>
      </c>
      <c r="BF54" s="60">
        <v>3.6999999999999998E-2</v>
      </c>
      <c r="BG54" s="59">
        <v>5798</v>
      </c>
    </row>
    <row r="55" spans="1:59" hidden="1">
      <c r="A55" s="59">
        <v>507.48</v>
      </c>
      <c r="B55" s="59">
        <v>570.51</v>
      </c>
      <c r="C55" s="59">
        <v>570.17999999999995</v>
      </c>
      <c r="D55" s="59">
        <v>506.41</v>
      </c>
      <c r="E55" s="59">
        <v>633.53</v>
      </c>
      <c r="F55" s="59">
        <v>633.53</v>
      </c>
      <c r="G55" s="59">
        <v>863.27</v>
      </c>
      <c r="H55" s="59">
        <v>853.16</v>
      </c>
      <c r="I55" s="59">
        <v>954.02</v>
      </c>
      <c r="J55" s="59">
        <v>443.02</v>
      </c>
      <c r="K55" s="59">
        <v>952.14</v>
      </c>
      <c r="N55" s="59">
        <v>509</v>
      </c>
      <c r="O55" s="59">
        <v>507.63</v>
      </c>
      <c r="P55" s="59">
        <v>633.91</v>
      </c>
      <c r="Q55" s="59">
        <v>955.53</v>
      </c>
      <c r="R55" s="59">
        <v>952.15</v>
      </c>
      <c r="S55" s="59">
        <v>475.75</v>
      </c>
      <c r="T55" s="59">
        <v>957.4</v>
      </c>
      <c r="U55" s="59">
        <v>558.88</v>
      </c>
      <c r="V55" s="59">
        <v>511</v>
      </c>
      <c r="W55" s="59">
        <v>509</v>
      </c>
      <c r="X55" s="59">
        <v>954.2</v>
      </c>
      <c r="Y55" s="59">
        <v>635.5</v>
      </c>
      <c r="Z55" s="59">
        <v>190.44</v>
      </c>
      <c r="AA55" s="59">
        <v>509</v>
      </c>
      <c r="AB55" s="59">
        <v>635.5</v>
      </c>
      <c r="AC55" s="59">
        <v>747</v>
      </c>
      <c r="AD55" s="59">
        <v>975.36</v>
      </c>
      <c r="AE55" s="59">
        <v>654.5</v>
      </c>
      <c r="AF55" s="59">
        <v>787</v>
      </c>
      <c r="AG55" s="59">
        <v>841.05</v>
      </c>
      <c r="AH55" s="59">
        <v>748</v>
      </c>
      <c r="AI55" s="59">
        <v>847.35</v>
      </c>
      <c r="AJ55" s="59">
        <v>374</v>
      </c>
      <c r="AK55" s="59">
        <v>954.8</v>
      </c>
      <c r="AL55" s="59">
        <v>380.48</v>
      </c>
      <c r="AM55" s="59">
        <v>996.28</v>
      </c>
      <c r="AN55" s="59">
        <v>932.6</v>
      </c>
      <c r="AO55" s="59">
        <v>591.25</v>
      </c>
      <c r="AP55" s="59">
        <v>653.28</v>
      </c>
      <c r="BC55" s="59">
        <v>953.97</v>
      </c>
      <c r="BE55" s="59">
        <v>868.43</v>
      </c>
      <c r="BF55" s="60">
        <v>3.5999999999999997E-2</v>
      </c>
      <c r="BG55" s="59">
        <v>5641</v>
      </c>
    </row>
    <row r="56" spans="1:59" hidden="1">
      <c r="A56" s="59">
        <v>507.73</v>
      </c>
      <c r="B56" s="59">
        <v>570.80500000000006</v>
      </c>
      <c r="C56" s="59">
        <v>570.48</v>
      </c>
      <c r="D56" s="59">
        <v>506.64499999999998</v>
      </c>
      <c r="E56" s="59">
        <v>633.86500000000001</v>
      </c>
      <c r="F56" s="59">
        <v>633.86500000000001</v>
      </c>
      <c r="G56" s="59">
        <v>863.68000000000006</v>
      </c>
      <c r="H56" s="59">
        <v>853.58999999999992</v>
      </c>
      <c r="I56" s="59">
        <v>954.48500000000001</v>
      </c>
      <c r="J56" s="59">
        <v>443.25</v>
      </c>
      <c r="K56" s="59">
        <v>952.66499999999996</v>
      </c>
      <c r="N56" s="59">
        <v>509.5</v>
      </c>
      <c r="O56" s="59">
        <v>507.88</v>
      </c>
      <c r="P56" s="59">
        <v>634.255</v>
      </c>
      <c r="Q56" s="59">
        <v>955.995</v>
      </c>
      <c r="R56" s="59">
        <v>952.67499999999995</v>
      </c>
      <c r="S56" s="59">
        <v>475.93</v>
      </c>
      <c r="T56" s="59">
        <v>957.86500000000001</v>
      </c>
      <c r="U56" s="59">
        <v>559.16000000000008</v>
      </c>
      <c r="V56" s="59">
        <v>511</v>
      </c>
      <c r="W56" s="59">
        <v>509.5</v>
      </c>
      <c r="X56" s="59">
        <v>954.71500000000003</v>
      </c>
      <c r="Y56" s="59">
        <v>635.75</v>
      </c>
      <c r="Z56" s="59">
        <v>190.53</v>
      </c>
      <c r="AA56" s="59">
        <v>509.5</v>
      </c>
      <c r="AB56" s="59">
        <v>635.75</v>
      </c>
      <c r="AC56" s="59">
        <v>748</v>
      </c>
      <c r="AD56" s="59">
        <v>975.86</v>
      </c>
      <c r="AE56" s="59">
        <v>655.20000000000005</v>
      </c>
      <c r="AF56" s="59">
        <v>787.2</v>
      </c>
      <c r="AG56" s="59">
        <v>841.95</v>
      </c>
      <c r="AH56" s="59">
        <v>748.8</v>
      </c>
      <c r="AI56" s="59">
        <v>848.16000000000008</v>
      </c>
      <c r="AJ56" s="59">
        <v>374.4</v>
      </c>
      <c r="AK56" s="59">
        <v>955.36500000000001</v>
      </c>
      <c r="AL56" s="59">
        <v>380.71500000000003</v>
      </c>
      <c r="AM56" s="59">
        <v>996.48</v>
      </c>
      <c r="AN56" s="59">
        <v>933.5</v>
      </c>
      <c r="AO56" s="59">
        <v>591.625</v>
      </c>
      <c r="AP56" s="59">
        <v>653.98</v>
      </c>
      <c r="BC56" s="59">
        <v>954.51</v>
      </c>
      <c r="BE56" s="59">
        <v>868.81500000000005</v>
      </c>
      <c r="BF56" s="60">
        <v>3.5000000000000003E-2</v>
      </c>
      <c r="BG56" s="59">
        <v>5484.5</v>
      </c>
    </row>
    <row r="57" spans="1:59" hidden="1">
      <c r="A57" s="59">
        <v>507.98</v>
      </c>
      <c r="B57" s="59">
        <v>571.1</v>
      </c>
      <c r="C57" s="59">
        <v>570.78</v>
      </c>
      <c r="D57" s="59">
        <v>506.88</v>
      </c>
      <c r="E57" s="59">
        <v>634.20000000000005</v>
      </c>
      <c r="F57" s="59">
        <v>634.20000000000005</v>
      </c>
      <c r="G57" s="59">
        <v>864.09</v>
      </c>
      <c r="H57" s="59">
        <v>854.02</v>
      </c>
      <c r="I57" s="59">
        <v>954.95</v>
      </c>
      <c r="J57" s="59">
        <v>443.48</v>
      </c>
      <c r="K57" s="59">
        <v>953.19</v>
      </c>
      <c r="N57" s="59">
        <v>510</v>
      </c>
      <c r="O57" s="59">
        <v>508.13</v>
      </c>
      <c r="P57" s="59">
        <v>634.6</v>
      </c>
      <c r="Q57" s="59">
        <v>956.46</v>
      </c>
      <c r="R57" s="59">
        <v>953.2</v>
      </c>
      <c r="S57" s="59">
        <v>476.11</v>
      </c>
      <c r="T57" s="59">
        <v>958.33</v>
      </c>
      <c r="U57" s="59">
        <v>559.44000000000005</v>
      </c>
      <c r="V57" s="59">
        <v>511</v>
      </c>
      <c r="W57" s="59">
        <v>510</v>
      </c>
      <c r="X57" s="59">
        <v>955.23</v>
      </c>
      <c r="Y57" s="59">
        <v>636</v>
      </c>
      <c r="Z57" s="59">
        <v>190.62</v>
      </c>
      <c r="AA57" s="59">
        <v>510</v>
      </c>
      <c r="AB57" s="59">
        <v>636</v>
      </c>
      <c r="AC57" s="59">
        <v>749</v>
      </c>
      <c r="AD57" s="59">
        <v>976.36</v>
      </c>
      <c r="AE57" s="59">
        <v>655.9</v>
      </c>
      <c r="AF57" s="59">
        <v>787.4</v>
      </c>
      <c r="AG57" s="59">
        <v>842.85</v>
      </c>
      <c r="AH57" s="59">
        <v>749.6</v>
      </c>
      <c r="AI57" s="59">
        <v>848.97</v>
      </c>
      <c r="AJ57" s="59">
        <v>374.8</v>
      </c>
      <c r="AK57" s="59">
        <v>955.93</v>
      </c>
      <c r="AL57" s="59">
        <v>380.95</v>
      </c>
      <c r="AM57" s="59">
        <v>996.68</v>
      </c>
      <c r="AN57" s="59">
        <v>934.4</v>
      </c>
      <c r="AO57" s="59">
        <v>592</v>
      </c>
      <c r="AP57" s="59">
        <v>654.67999999999995</v>
      </c>
      <c r="BC57" s="59">
        <v>955.05</v>
      </c>
      <c r="BE57" s="59">
        <v>869.2</v>
      </c>
      <c r="BF57" s="60">
        <v>3.4000000000000002E-2</v>
      </c>
      <c r="BG57" s="59">
        <v>5328</v>
      </c>
    </row>
    <row r="58" spans="1:59" hidden="1">
      <c r="A58" s="59">
        <v>508.24</v>
      </c>
      <c r="B58" s="59">
        <v>571.41000000000008</v>
      </c>
      <c r="C58" s="59">
        <v>571.07500000000005</v>
      </c>
      <c r="D58" s="59">
        <v>507.15</v>
      </c>
      <c r="E58" s="59">
        <v>634.53</v>
      </c>
      <c r="F58" s="59">
        <v>634.53</v>
      </c>
      <c r="G58" s="59">
        <v>864.53</v>
      </c>
      <c r="H58" s="59">
        <v>854.495</v>
      </c>
      <c r="I58" s="59">
        <v>955.46500000000003</v>
      </c>
      <c r="J58" s="59">
        <v>443.69500000000005</v>
      </c>
      <c r="K58" s="59">
        <v>953.66499999999996</v>
      </c>
      <c r="N58" s="59">
        <v>510</v>
      </c>
      <c r="O58" s="59">
        <v>508.39499999999998</v>
      </c>
      <c r="P58" s="59">
        <v>634.94499999999994</v>
      </c>
      <c r="Q58" s="59">
        <v>956.94499999999994</v>
      </c>
      <c r="R58" s="59">
        <v>953.67000000000007</v>
      </c>
      <c r="S58" s="59">
        <v>476.3</v>
      </c>
      <c r="T58" s="59">
        <v>958.90499999999997</v>
      </c>
      <c r="U58" s="59">
        <v>559.71</v>
      </c>
      <c r="V58" s="59">
        <v>511.5</v>
      </c>
      <c r="W58" s="59">
        <v>510</v>
      </c>
      <c r="X58" s="59">
        <v>955.745</v>
      </c>
      <c r="Y58" s="59">
        <v>636.25</v>
      </c>
      <c r="Z58" s="59">
        <v>190.74</v>
      </c>
      <c r="AA58" s="59">
        <v>510</v>
      </c>
      <c r="AB58" s="59">
        <v>636.25</v>
      </c>
      <c r="AC58" s="59">
        <v>749.5</v>
      </c>
      <c r="AD58" s="59">
        <v>977.12</v>
      </c>
      <c r="AE58" s="59">
        <v>656.59999999999991</v>
      </c>
      <c r="AF58" s="59">
        <v>787.59999999999991</v>
      </c>
      <c r="AG58" s="59">
        <v>843.75</v>
      </c>
      <c r="AH58" s="59">
        <v>750.40000000000009</v>
      </c>
      <c r="AI58" s="59">
        <v>849.78</v>
      </c>
      <c r="AJ58" s="59">
        <v>375.20000000000005</v>
      </c>
      <c r="AK58" s="59">
        <v>956.52</v>
      </c>
      <c r="AL58" s="59">
        <v>381.22500000000002</v>
      </c>
      <c r="AM58" s="59">
        <v>996.88</v>
      </c>
      <c r="AN58" s="59">
        <v>935.4</v>
      </c>
      <c r="AO58" s="59">
        <v>592.44000000000005</v>
      </c>
      <c r="AP58" s="59">
        <v>655.38</v>
      </c>
      <c r="BC58" s="59">
        <v>955.59999999999991</v>
      </c>
      <c r="BE58" s="59">
        <v>869.57500000000005</v>
      </c>
      <c r="BF58" s="60">
        <v>3.3000000000000002E-2</v>
      </c>
      <c r="BG58" s="59">
        <v>5171</v>
      </c>
    </row>
    <row r="59" spans="1:59" hidden="1">
      <c r="A59" s="59">
        <v>508.5</v>
      </c>
      <c r="B59" s="59">
        <v>571.72</v>
      </c>
      <c r="C59" s="59">
        <v>571.37</v>
      </c>
      <c r="D59" s="59">
        <v>507.42</v>
      </c>
      <c r="E59" s="59">
        <v>634.86</v>
      </c>
      <c r="F59" s="59">
        <v>634.86</v>
      </c>
      <c r="G59" s="59">
        <v>864.97</v>
      </c>
      <c r="H59" s="59">
        <v>854.97</v>
      </c>
      <c r="I59" s="59">
        <v>955.98</v>
      </c>
      <c r="J59" s="59">
        <v>443.91</v>
      </c>
      <c r="K59" s="59">
        <v>954.14</v>
      </c>
      <c r="N59" s="59">
        <v>510</v>
      </c>
      <c r="O59" s="59">
        <v>508.66</v>
      </c>
      <c r="P59" s="59">
        <v>635.29</v>
      </c>
      <c r="Q59" s="59">
        <v>957.43</v>
      </c>
      <c r="R59" s="59">
        <v>954.14</v>
      </c>
      <c r="S59" s="59">
        <v>476.49</v>
      </c>
      <c r="T59" s="59">
        <v>959.48</v>
      </c>
      <c r="U59" s="59">
        <v>559.98</v>
      </c>
      <c r="V59" s="59">
        <v>512</v>
      </c>
      <c r="W59" s="59">
        <v>510</v>
      </c>
      <c r="X59" s="59">
        <v>956.26</v>
      </c>
      <c r="Y59" s="59">
        <v>636.5</v>
      </c>
      <c r="Z59" s="59">
        <v>190.86</v>
      </c>
      <c r="AA59" s="59">
        <v>510</v>
      </c>
      <c r="AB59" s="59">
        <v>636.5</v>
      </c>
      <c r="AC59" s="59">
        <v>750</v>
      </c>
      <c r="AD59" s="59">
        <v>977.88</v>
      </c>
      <c r="AE59" s="59">
        <v>657.3</v>
      </c>
      <c r="AF59" s="59">
        <v>787.8</v>
      </c>
      <c r="AG59" s="59">
        <v>844.65</v>
      </c>
      <c r="AH59" s="59">
        <v>751.2</v>
      </c>
      <c r="AI59" s="59">
        <v>850.59</v>
      </c>
      <c r="AJ59" s="59">
        <v>375.6</v>
      </c>
      <c r="AK59" s="59">
        <v>957.11</v>
      </c>
      <c r="AL59" s="59">
        <v>381.5</v>
      </c>
      <c r="AM59" s="59">
        <v>997.08</v>
      </c>
      <c r="AN59" s="59">
        <v>936.4</v>
      </c>
      <c r="AO59" s="59">
        <v>592.88</v>
      </c>
      <c r="AP59" s="59">
        <v>656.08</v>
      </c>
      <c r="BC59" s="59">
        <v>956.15</v>
      </c>
      <c r="BE59" s="59">
        <v>869.95</v>
      </c>
      <c r="BF59" s="60">
        <v>3.2000000000000001E-2</v>
      </c>
      <c r="BG59" s="59">
        <v>5014</v>
      </c>
    </row>
    <row r="60" spans="1:59" hidden="1">
      <c r="A60" s="59">
        <v>508.76</v>
      </c>
      <c r="B60" s="59">
        <v>572.01</v>
      </c>
      <c r="C60" s="59">
        <v>571.65</v>
      </c>
      <c r="D60" s="59">
        <v>507.70000000000005</v>
      </c>
      <c r="E60" s="59">
        <v>635.17000000000007</v>
      </c>
      <c r="F60" s="59">
        <v>635.17000000000007</v>
      </c>
      <c r="G60" s="59">
        <v>865.45500000000004</v>
      </c>
      <c r="H60" s="59">
        <v>855.44</v>
      </c>
      <c r="I60" s="59">
        <v>956.46500000000003</v>
      </c>
      <c r="J60" s="59">
        <v>444.14</v>
      </c>
      <c r="K60" s="59">
        <v>954.63499999999999</v>
      </c>
      <c r="N60" s="59">
        <v>510.5</v>
      </c>
      <c r="O60" s="59">
        <v>508.95500000000004</v>
      </c>
      <c r="P60" s="59">
        <v>635.59999999999991</v>
      </c>
      <c r="Q60" s="59">
        <v>957.96</v>
      </c>
      <c r="R60" s="59">
        <v>954.63499999999999</v>
      </c>
      <c r="S60" s="59">
        <v>476.69499999999999</v>
      </c>
      <c r="T60" s="59">
        <v>960.005</v>
      </c>
      <c r="U60" s="59">
        <v>560.27500000000009</v>
      </c>
      <c r="V60" s="59">
        <v>512</v>
      </c>
      <c r="W60" s="59">
        <v>510.5</v>
      </c>
      <c r="X60" s="59">
        <v>956.84500000000003</v>
      </c>
      <c r="Y60" s="59">
        <v>637</v>
      </c>
      <c r="Z60" s="59">
        <v>190.95</v>
      </c>
      <c r="AA60" s="59">
        <v>510.5</v>
      </c>
      <c r="AB60" s="59">
        <v>637</v>
      </c>
      <c r="AC60" s="59">
        <v>751</v>
      </c>
      <c r="AD60" s="59">
        <v>978.56</v>
      </c>
      <c r="AE60" s="59">
        <v>658</v>
      </c>
      <c r="AF60" s="59">
        <v>788</v>
      </c>
      <c r="AG60" s="59">
        <v>845.55</v>
      </c>
      <c r="AH60" s="59">
        <v>752</v>
      </c>
      <c r="AI60" s="59">
        <v>851.40000000000009</v>
      </c>
      <c r="AJ60" s="59">
        <v>376</v>
      </c>
      <c r="AK60" s="59">
        <v>957.73500000000001</v>
      </c>
      <c r="AL60" s="59">
        <v>381.71500000000003</v>
      </c>
      <c r="AM60" s="59">
        <v>997.3</v>
      </c>
      <c r="AN60" s="59">
        <v>937.4</v>
      </c>
      <c r="AO60" s="59">
        <v>593.255</v>
      </c>
      <c r="AP60" s="59">
        <v>656.78</v>
      </c>
      <c r="BC60" s="59">
        <v>956.68499999999995</v>
      </c>
      <c r="BE60" s="59">
        <v>870.33500000000004</v>
      </c>
      <c r="BF60" s="60">
        <v>3.1E-2</v>
      </c>
      <c r="BG60" s="59">
        <v>4857.5</v>
      </c>
    </row>
    <row r="61" spans="1:59" hidden="1">
      <c r="A61" s="59">
        <v>509.02</v>
      </c>
      <c r="B61" s="59">
        <v>572.29999999999995</v>
      </c>
      <c r="C61" s="59">
        <v>571.92999999999995</v>
      </c>
      <c r="D61" s="59">
        <v>507.98</v>
      </c>
      <c r="E61" s="59">
        <v>635.48</v>
      </c>
      <c r="F61" s="59">
        <v>635.48</v>
      </c>
      <c r="G61" s="59">
        <v>865.94</v>
      </c>
      <c r="H61" s="59">
        <v>855.91</v>
      </c>
      <c r="I61" s="59">
        <v>956.95</v>
      </c>
      <c r="J61" s="59">
        <v>444.37</v>
      </c>
      <c r="K61" s="59">
        <v>955.13</v>
      </c>
      <c r="N61" s="59">
        <v>511</v>
      </c>
      <c r="O61" s="59">
        <v>509.25</v>
      </c>
      <c r="P61" s="59">
        <v>635.91</v>
      </c>
      <c r="Q61" s="59">
        <v>958.49</v>
      </c>
      <c r="R61" s="59">
        <v>955.13</v>
      </c>
      <c r="S61" s="59">
        <v>476.9</v>
      </c>
      <c r="T61" s="59">
        <v>960.53</v>
      </c>
      <c r="U61" s="59">
        <v>560.57000000000005</v>
      </c>
      <c r="V61" s="59">
        <v>512</v>
      </c>
      <c r="W61" s="59">
        <v>511</v>
      </c>
      <c r="X61" s="59">
        <v>957.43</v>
      </c>
      <c r="Y61" s="59">
        <v>637.5</v>
      </c>
      <c r="Z61" s="59">
        <v>191.04</v>
      </c>
      <c r="AA61" s="59">
        <v>511</v>
      </c>
      <c r="AB61" s="59">
        <v>637.5</v>
      </c>
      <c r="AC61" s="59">
        <v>752</v>
      </c>
      <c r="AD61" s="59">
        <v>979.24</v>
      </c>
      <c r="AE61" s="59">
        <v>658.7</v>
      </c>
      <c r="AF61" s="59">
        <v>788.2</v>
      </c>
      <c r="AG61" s="59">
        <v>846.45</v>
      </c>
      <c r="AH61" s="59">
        <v>752.8</v>
      </c>
      <c r="AI61" s="59">
        <v>852.21</v>
      </c>
      <c r="AJ61" s="59">
        <v>376.4</v>
      </c>
      <c r="AK61" s="59">
        <v>958.36</v>
      </c>
      <c r="AL61" s="59">
        <v>381.93</v>
      </c>
      <c r="AM61" s="59">
        <v>997.52</v>
      </c>
      <c r="AN61" s="59">
        <v>938.4</v>
      </c>
      <c r="AO61" s="59">
        <v>593.63</v>
      </c>
      <c r="AP61" s="59">
        <v>657.48</v>
      </c>
      <c r="BC61" s="59">
        <v>957.22</v>
      </c>
      <c r="BE61" s="59">
        <v>870.72</v>
      </c>
      <c r="BF61" s="60">
        <v>0.03</v>
      </c>
      <c r="BG61" s="59">
        <v>4701</v>
      </c>
    </row>
    <row r="62" spans="1:59" hidden="1">
      <c r="A62" s="59">
        <v>509.28</v>
      </c>
      <c r="B62" s="59">
        <v>572.6099999999999</v>
      </c>
      <c r="C62" s="59">
        <v>572.255</v>
      </c>
      <c r="D62" s="59">
        <v>508.255</v>
      </c>
      <c r="E62" s="59">
        <v>635.84500000000003</v>
      </c>
      <c r="F62" s="59">
        <v>635.84500000000003</v>
      </c>
      <c r="G62" s="59">
        <v>866.51</v>
      </c>
      <c r="H62" s="59">
        <v>856.42</v>
      </c>
      <c r="I62" s="59">
        <v>957.45500000000004</v>
      </c>
      <c r="J62" s="59">
        <v>444.61500000000001</v>
      </c>
      <c r="K62" s="59">
        <v>955.65</v>
      </c>
      <c r="N62" s="59">
        <v>511</v>
      </c>
      <c r="O62" s="59">
        <v>509.53</v>
      </c>
      <c r="P62" s="59">
        <v>636.255</v>
      </c>
      <c r="Q62" s="59">
        <v>959.02</v>
      </c>
      <c r="R62" s="59">
        <v>955.65499999999997</v>
      </c>
      <c r="S62" s="59">
        <v>477.12</v>
      </c>
      <c r="T62" s="59">
        <v>961.05</v>
      </c>
      <c r="U62" s="59">
        <v>560.8900000000001</v>
      </c>
      <c r="V62" s="59">
        <v>512.5</v>
      </c>
      <c r="W62" s="59">
        <v>511</v>
      </c>
      <c r="X62" s="59">
        <v>958.03</v>
      </c>
      <c r="Y62" s="59">
        <v>637.75</v>
      </c>
      <c r="Z62" s="59">
        <v>191.16</v>
      </c>
      <c r="AA62" s="59">
        <v>511</v>
      </c>
      <c r="AB62" s="59">
        <v>637.75</v>
      </c>
      <c r="AC62" s="59">
        <v>752.5</v>
      </c>
      <c r="AD62" s="59">
        <v>979.8</v>
      </c>
      <c r="AE62" s="59">
        <v>659.40000000000009</v>
      </c>
      <c r="AF62" s="59">
        <v>788.40000000000009</v>
      </c>
      <c r="AG62" s="59">
        <v>847.57500000000005</v>
      </c>
      <c r="AH62" s="59">
        <v>753.59999999999991</v>
      </c>
      <c r="AI62" s="59">
        <v>853.02</v>
      </c>
      <c r="AJ62" s="59">
        <v>376.79999999999995</v>
      </c>
      <c r="AK62" s="59">
        <v>958.98</v>
      </c>
      <c r="AL62" s="59">
        <v>382.14</v>
      </c>
      <c r="AM62" s="59">
        <v>997.74</v>
      </c>
      <c r="AN62" s="59">
        <v>939.5</v>
      </c>
      <c r="AO62" s="59">
        <v>594.005</v>
      </c>
      <c r="AP62" s="59">
        <v>658.18000000000006</v>
      </c>
      <c r="BC62" s="59">
        <v>957.81999999999994</v>
      </c>
      <c r="BE62" s="59">
        <v>871.09500000000003</v>
      </c>
      <c r="BF62" s="59">
        <v>2.8999999999999998E-2</v>
      </c>
      <c r="BG62" s="59">
        <v>4544.5</v>
      </c>
    </row>
    <row r="63" spans="1:59" hidden="1">
      <c r="A63" s="59">
        <v>509.54</v>
      </c>
      <c r="B63" s="59">
        <v>572.91999999999996</v>
      </c>
      <c r="C63" s="59">
        <v>572.58000000000004</v>
      </c>
      <c r="D63" s="59">
        <v>508.53</v>
      </c>
      <c r="E63" s="59">
        <v>636.21</v>
      </c>
      <c r="F63" s="59">
        <v>636.21</v>
      </c>
      <c r="G63" s="59">
        <v>867.08</v>
      </c>
      <c r="H63" s="59">
        <v>856.93</v>
      </c>
      <c r="I63" s="59">
        <v>957.96</v>
      </c>
      <c r="J63" s="59">
        <v>444.86</v>
      </c>
      <c r="K63" s="59">
        <v>956.17</v>
      </c>
      <c r="N63" s="59">
        <v>511</v>
      </c>
      <c r="O63" s="59">
        <v>509.81</v>
      </c>
      <c r="P63" s="59">
        <v>636.6</v>
      </c>
      <c r="Q63" s="59">
        <v>959.55</v>
      </c>
      <c r="R63" s="59">
        <v>956.18</v>
      </c>
      <c r="S63" s="59">
        <v>477.34</v>
      </c>
      <c r="T63" s="59">
        <v>961.57</v>
      </c>
      <c r="U63" s="59">
        <v>561.21</v>
      </c>
      <c r="V63" s="59">
        <v>513</v>
      </c>
      <c r="W63" s="59">
        <v>511</v>
      </c>
      <c r="X63" s="59">
        <v>958.63</v>
      </c>
      <c r="Y63" s="59">
        <v>638</v>
      </c>
      <c r="Z63" s="59">
        <v>191.28</v>
      </c>
      <c r="AA63" s="59">
        <v>511</v>
      </c>
      <c r="AB63" s="59">
        <v>638</v>
      </c>
      <c r="AC63" s="59">
        <v>753</v>
      </c>
      <c r="AD63" s="59">
        <v>980.36</v>
      </c>
      <c r="AE63" s="59">
        <v>660.1</v>
      </c>
      <c r="AF63" s="59">
        <v>788.6</v>
      </c>
      <c r="AG63" s="59">
        <v>848.7</v>
      </c>
      <c r="AH63" s="59">
        <v>754.4</v>
      </c>
      <c r="AI63" s="59">
        <v>853.83</v>
      </c>
      <c r="AJ63" s="59">
        <v>377.2</v>
      </c>
      <c r="AK63" s="59">
        <v>959.6</v>
      </c>
      <c r="AL63" s="59">
        <v>382.35</v>
      </c>
      <c r="AM63" s="59">
        <v>997.96</v>
      </c>
      <c r="AN63" s="59">
        <v>940.6</v>
      </c>
      <c r="AO63" s="59">
        <v>594.38</v>
      </c>
      <c r="AP63" s="59">
        <v>658.88</v>
      </c>
      <c r="BC63" s="59">
        <v>958.42</v>
      </c>
      <c r="BE63" s="59">
        <v>871.47</v>
      </c>
      <c r="BF63" s="59">
        <v>2.8000000000000001E-2</v>
      </c>
      <c r="BG63" s="59">
        <v>4388</v>
      </c>
    </row>
    <row r="64" spans="1:59" hidden="1">
      <c r="A64" s="59">
        <v>509.86</v>
      </c>
      <c r="B64" s="59">
        <v>573.30500000000006</v>
      </c>
      <c r="C64" s="59">
        <v>572.93000000000006</v>
      </c>
      <c r="D64" s="59">
        <v>508.82</v>
      </c>
      <c r="E64" s="59">
        <v>636.59</v>
      </c>
      <c r="F64" s="59">
        <v>636.59</v>
      </c>
      <c r="G64" s="59">
        <v>867.58500000000004</v>
      </c>
      <c r="H64" s="59">
        <v>857.44</v>
      </c>
      <c r="I64" s="59">
        <v>958.52</v>
      </c>
      <c r="J64" s="59">
        <v>445.12</v>
      </c>
      <c r="K64" s="59">
        <v>956.76499999999999</v>
      </c>
      <c r="N64" s="59">
        <v>511.5</v>
      </c>
      <c r="O64" s="59">
        <v>510.1</v>
      </c>
      <c r="P64" s="59">
        <v>637.03500000000008</v>
      </c>
      <c r="Q64" s="59">
        <v>960.09999999999991</v>
      </c>
      <c r="R64" s="59">
        <v>956.77</v>
      </c>
      <c r="S64" s="59">
        <v>477.565</v>
      </c>
      <c r="T64" s="59">
        <v>962.1400000000001</v>
      </c>
      <c r="U64" s="59">
        <v>561.53</v>
      </c>
      <c r="V64" s="59">
        <v>513</v>
      </c>
      <c r="W64" s="59">
        <v>511.5</v>
      </c>
      <c r="X64" s="59">
        <v>959.2</v>
      </c>
      <c r="Y64" s="59">
        <v>638.5</v>
      </c>
      <c r="Z64" s="59">
        <v>191.37</v>
      </c>
      <c r="AA64" s="59">
        <v>511.5</v>
      </c>
      <c r="AB64" s="59">
        <v>638.5</v>
      </c>
      <c r="AC64" s="59">
        <v>754</v>
      </c>
      <c r="AD64" s="59">
        <v>981.1</v>
      </c>
      <c r="AE64" s="59">
        <v>660.8</v>
      </c>
      <c r="AF64" s="59">
        <v>788.8</v>
      </c>
      <c r="AG64" s="59">
        <v>849.6</v>
      </c>
      <c r="AH64" s="59">
        <v>755.2</v>
      </c>
      <c r="AI64" s="59">
        <v>854.6400000000001</v>
      </c>
      <c r="AJ64" s="59">
        <v>377.6</v>
      </c>
      <c r="AK64" s="59">
        <v>960.20499999999993</v>
      </c>
      <c r="AL64" s="59">
        <v>382.58500000000004</v>
      </c>
      <c r="AM64" s="59">
        <v>998.18000000000006</v>
      </c>
      <c r="AN64" s="59">
        <v>941.7</v>
      </c>
      <c r="AO64" s="59">
        <v>594.755</v>
      </c>
      <c r="AP64" s="59">
        <v>659.66499999999996</v>
      </c>
      <c r="BC64" s="59">
        <v>959.01</v>
      </c>
      <c r="BE64" s="59">
        <v>871.92000000000007</v>
      </c>
      <c r="BF64" s="59">
        <v>2.7E-2</v>
      </c>
      <c r="BG64" s="59">
        <v>4231</v>
      </c>
    </row>
    <row r="65" spans="1:59" hidden="1">
      <c r="A65" s="59">
        <v>510.18</v>
      </c>
      <c r="B65" s="59">
        <v>573.69000000000005</v>
      </c>
      <c r="C65" s="59">
        <v>573.28</v>
      </c>
      <c r="D65" s="59">
        <v>509.11</v>
      </c>
      <c r="E65" s="59">
        <v>636.97</v>
      </c>
      <c r="F65" s="59">
        <v>636.97</v>
      </c>
      <c r="G65" s="59">
        <v>868.09</v>
      </c>
      <c r="H65" s="59">
        <v>857.95</v>
      </c>
      <c r="I65" s="59">
        <v>959.08</v>
      </c>
      <c r="J65" s="59">
        <v>445.38</v>
      </c>
      <c r="K65" s="59">
        <v>957.36</v>
      </c>
      <c r="N65" s="59">
        <v>512</v>
      </c>
      <c r="O65" s="59">
        <v>510.39</v>
      </c>
      <c r="P65" s="59">
        <v>637.47</v>
      </c>
      <c r="Q65" s="59">
        <v>960.65</v>
      </c>
      <c r="R65" s="59">
        <v>957.36</v>
      </c>
      <c r="S65" s="59">
        <v>477.79</v>
      </c>
      <c r="T65" s="59">
        <v>962.71</v>
      </c>
      <c r="U65" s="59">
        <v>561.85</v>
      </c>
      <c r="V65" s="59">
        <v>513</v>
      </c>
      <c r="W65" s="59">
        <v>512</v>
      </c>
      <c r="X65" s="59">
        <v>959.77</v>
      </c>
      <c r="Y65" s="59">
        <v>639</v>
      </c>
      <c r="Z65" s="59">
        <v>191.46</v>
      </c>
      <c r="AA65" s="59">
        <v>512</v>
      </c>
      <c r="AB65" s="59">
        <v>639</v>
      </c>
      <c r="AC65" s="59">
        <v>755</v>
      </c>
      <c r="AD65" s="59">
        <v>981.84</v>
      </c>
      <c r="AE65" s="59">
        <v>661.5</v>
      </c>
      <c r="AF65" s="59">
        <v>789</v>
      </c>
      <c r="AG65" s="59">
        <v>850.5</v>
      </c>
      <c r="AH65" s="59">
        <v>756</v>
      </c>
      <c r="AI65" s="59">
        <v>855.45</v>
      </c>
      <c r="AJ65" s="59">
        <v>378</v>
      </c>
      <c r="AK65" s="59">
        <v>960.81</v>
      </c>
      <c r="AL65" s="59">
        <v>382.82</v>
      </c>
      <c r="AM65" s="59">
        <v>998.4</v>
      </c>
      <c r="AN65" s="59">
        <v>942.8</v>
      </c>
      <c r="AO65" s="59">
        <v>595.13</v>
      </c>
      <c r="AP65" s="59">
        <v>660.45</v>
      </c>
      <c r="BC65" s="59">
        <v>959.6</v>
      </c>
      <c r="BE65" s="59">
        <v>872.37</v>
      </c>
      <c r="BF65" s="59">
        <v>2.5999999999999999E-2</v>
      </c>
      <c r="BG65" s="59">
        <v>4074</v>
      </c>
    </row>
    <row r="66" spans="1:59" hidden="1">
      <c r="A66" s="59">
        <v>510.47500000000002</v>
      </c>
      <c r="B66" s="59">
        <v>574.04999999999995</v>
      </c>
      <c r="C66" s="59">
        <v>573.65499999999997</v>
      </c>
      <c r="D66" s="59">
        <v>509.42</v>
      </c>
      <c r="E66" s="59">
        <v>637.39</v>
      </c>
      <c r="F66" s="59">
        <v>637.39</v>
      </c>
      <c r="G66" s="59">
        <v>868.60500000000002</v>
      </c>
      <c r="H66" s="59">
        <v>858.53</v>
      </c>
      <c r="I66" s="59">
        <v>959.68000000000006</v>
      </c>
      <c r="J66" s="59">
        <v>445.63</v>
      </c>
      <c r="K66" s="59">
        <v>957.96500000000003</v>
      </c>
      <c r="N66" s="59">
        <v>512.5</v>
      </c>
      <c r="O66" s="59">
        <v>510.685</v>
      </c>
      <c r="P66" s="59">
        <v>637.85500000000002</v>
      </c>
      <c r="Q66" s="59">
        <v>961.25</v>
      </c>
      <c r="R66" s="59">
        <v>957.96500000000003</v>
      </c>
      <c r="S66" s="59">
        <v>478.02</v>
      </c>
      <c r="T66" s="59">
        <v>963.34</v>
      </c>
      <c r="U66" s="59">
        <v>562.21</v>
      </c>
      <c r="V66" s="59">
        <v>513.5</v>
      </c>
      <c r="W66" s="59">
        <v>512.5</v>
      </c>
      <c r="X66" s="59">
        <v>960.375</v>
      </c>
      <c r="Y66" s="59">
        <v>639.25</v>
      </c>
      <c r="Z66" s="59">
        <v>191.57999999999998</v>
      </c>
      <c r="AA66" s="59">
        <v>512.5</v>
      </c>
      <c r="AB66" s="59">
        <v>639.25</v>
      </c>
      <c r="AC66" s="59">
        <v>756</v>
      </c>
      <c r="AD66" s="59">
        <v>982.6</v>
      </c>
      <c r="AE66" s="59">
        <v>662.2</v>
      </c>
      <c r="AF66" s="59">
        <v>789.2</v>
      </c>
      <c r="AG66" s="59">
        <v>851.4</v>
      </c>
      <c r="AH66" s="59">
        <v>756.8</v>
      </c>
      <c r="AI66" s="59">
        <v>856.26</v>
      </c>
      <c r="AJ66" s="59">
        <v>378.4</v>
      </c>
      <c r="AK66" s="59">
        <v>961.51</v>
      </c>
      <c r="AL66" s="59">
        <v>383.07</v>
      </c>
      <c r="AM66" s="59">
        <v>998.63</v>
      </c>
      <c r="AN66" s="59">
        <v>943.9</v>
      </c>
      <c r="AO66" s="59">
        <v>595.505</v>
      </c>
      <c r="AP66" s="59">
        <v>661.24</v>
      </c>
      <c r="BC66" s="59">
        <v>960.23500000000001</v>
      </c>
      <c r="BE66" s="59">
        <v>872.81500000000005</v>
      </c>
      <c r="BF66" s="59">
        <v>2.5000000000000001E-2</v>
      </c>
      <c r="BG66" s="59">
        <v>3917.5</v>
      </c>
    </row>
    <row r="67" spans="1:59" hidden="1">
      <c r="A67" s="59">
        <v>510.77</v>
      </c>
      <c r="B67" s="59">
        <v>574.41</v>
      </c>
      <c r="C67" s="59">
        <v>574.03</v>
      </c>
      <c r="D67" s="59">
        <v>509.73</v>
      </c>
      <c r="E67" s="59">
        <v>637.80999999999995</v>
      </c>
      <c r="F67" s="59">
        <v>637.80999999999995</v>
      </c>
      <c r="G67" s="59">
        <v>869.12</v>
      </c>
      <c r="H67" s="59">
        <v>859.11</v>
      </c>
      <c r="I67" s="59">
        <v>960.28</v>
      </c>
      <c r="J67" s="59">
        <v>445.88</v>
      </c>
      <c r="K67" s="59">
        <v>958.57</v>
      </c>
      <c r="N67" s="59">
        <v>513</v>
      </c>
      <c r="O67" s="59">
        <v>510.98</v>
      </c>
      <c r="P67" s="59">
        <v>638.24</v>
      </c>
      <c r="Q67" s="59">
        <v>961.85</v>
      </c>
      <c r="R67" s="59">
        <v>958.57</v>
      </c>
      <c r="S67" s="59">
        <v>478.25</v>
      </c>
      <c r="T67" s="59">
        <v>963.97</v>
      </c>
      <c r="U67" s="59">
        <v>562.57000000000005</v>
      </c>
      <c r="V67" s="59">
        <v>514</v>
      </c>
      <c r="W67" s="59">
        <v>513</v>
      </c>
      <c r="X67" s="59">
        <v>960.98</v>
      </c>
      <c r="Y67" s="59">
        <v>639.5</v>
      </c>
      <c r="Z67" s="59">
        <v>191.7</v>
      </c>
      <c r="AA67" s="59">
        <v>513</v>
      </c>
      <c r="AB67" s="59">
        <v>639.5</v>
      </c>
      <c r="AC67" s="59">
        <v>757</v>
      </c>
      <c r="AD67" s="59">
        <v>983.36</v>
      </c>
      <c r="AE67" s="59">
        <v>662.9</v>
      </c>
      <c r="AF67" s="59">
        <v>789.4</v>
      </c>
      <c r="AG67" s="59">
        <v>852.3</v>
      </c>
      <c r="AH67" s="59">
        <v>757.6</v>
      </c>
      <c r="AI67" s="59">
        <v>857.07</v>
      </c>
      <c r="AJ67" s="59">
        <v>378.8</v>
      </c>
      <c r="AK67" s="59">
        <v>962.21</v>
      </c>
      <c r="AL67" s="59">
        <v>383.32</v>
      </c>
      <c r="AM67" s="59">
        <v>998.86</v>
      </c>
      <c r="AN67" s="59">
        <v>945</v>
      </c>
      <c r="AO67" s="59">
        <v>595.88</v>
      </c>
      <c r="AP67" s="59">
        <v>662.03</v>
      </c>
      <c r="BC67" s="59">
        <v>960.87</v>
      </c>
      <c r="BE67" s="59">
        <v>873.26</v>
      </c>
      <c r="BF67" s="59">
        <v>2.4E-2</v>
      </c>
      <c r="BG67" s="59">
        <v>3761</v>
      </c>
    </row>
    <row r="68" spans="1:59" hidden="1">
      <c r="A68" s="59">
        <v>511.09500000000003</v>
      </c>
      <c r="B68" s="59">
        <v>574.79999999999995</v>
      </c>
      <c r="C68" s="59">
        <v>574.41499999999996</v>
      </c>
      <c r="D68" s="59">
        <v>510.04</v>
      </c>
      <c r="E68" s="59">
        <v>638.2349999999999</v>
      </c>
      <c r="F68" s="59">
        <v>638.2349999999999</v>
      </c>
      <c r="G68" s="59">
        <v>869.69</v>
      </c>
      <c r="H68" s="59">
        <v>859.745</v>
      </c>
      <c r="I68" s="59">
        <v>960.90499999999997</v>
      </c>
      <c r="J68" s="59">
        <v>446.16499999999996</v>
      </c>
      <c r="K68" s="59">
        <v>959.20500000000004</v>
      </c>
      <c r="N68" s="59">
        <v>513</v>
      </c>
      <c r="O68" s="59">
        <v>511.33500000000004</v>
      </c>
      <c r="P68" s="59">
        <v>638.68000000000006</v>
      </c>
      <c r="Q68" s="59">
        <v>962.47</v>
      </c>
      <c r="R68" s="59">
        <v>959.21</v>
      </c>
      <c r="S68" s="59">
        <v>478.51499999999999</v>
      </c>
      <c r="T68" s="59">
        <v>964.55</v>
      </c>
      <c r="U68" s="59">
        <v>562.91000000000008</v>
      </c>
      <c r="V68" s="59">
        <v>514.5</v>
      </c>
      <c r="W68" s="59">
        <v>513</v>
      </c>
      <c r="X68" s="59">
        <v>961.60500000000002</v>
      </c>
      <c r="Y68" s="59">
        <v>640</v>
      </c>
      <c r="Z68" s="59">
        <v>191.85</v>
      </c>
      <c r="AA68" s="59">
        <v>513</v>
      </c>
      <c r="AB68" s="59">
        <v>640</v>
      </c>
      <c r="AC68" s="59">
        <v>758</v>
      </c>
      <c r="AD68" s="59">
        <v>984.12</v>
      </c>
      <c r="AE68" s="59">
        <v>663.95</v>
      </c>
      <c r="AF68" s="59">
        <v>789.7</v>
      </c>
      <c r="AG68" s="59">
        <v>853.42499999999995</v>
      </c>
      <c r="AH68" s="59">
        <v>758.8</v>
      </c>
      <c r="AI68" s="59">
        <v>858.28500000000008</v>
      </c>
      <c r="AJ68" s="59">
        <v>379.4</v>
      </c>
      <c r="AK68" s="59">
        <v>962.8900000000001</v>
      </c>
      <c r="AL68" s="59">
        <v>383.65999999999997</v>
      </c>
      <c r="AM68" s="59">
        <v>999.1</v>
      </c>
      <c r="AN68" s="59">
        <v>946.2</v>
      </c>
      <c r="AO68" s="59">
        <v>596.38</v>
      </c>
      <c r="AP68" s="59">
        <v>662.81500000000005</v>
      </c>
      <c r="BC68" s="59">
        <v>961.56</v>
      </c>
      <c r="BE68" s="59">
        <v>873.69499999999994</v>
      </c>
      <c r="BF68" s="59">
        <v>2.3E-2</v>
      </c>
      <c r="BG68" s="59">
        <v>3604</v>
      </c>
    </row>
    <row r="69" spans="1:59" hidden="1">
      <c r="A69" s="59">
        <v>511.42</v>
      </c>
      <c r="B69" s="59">
        <v>575.19000000000005</v>
      </c>
      <c r="C69" s="59">
        <v>574.79999999999995</v>
      </c>
      <c r="D69" s="59">
        <v>510.35</v>
      </c>
      <c r="E69" s="59">
        <v>638.66</v>
      </c>
      <c r="F69" s="59">
        <v>638.66</v>
      </c>
      <c r="G69" s="59">
        <v>870.26</v>
      </c>
      <c r="H69" s="59">
        <v>860.38</v>
      </c>
      <c r="I69" s="59">
        <v>961.53</v>
      </c>
      <c r="J69" s="59">
        <v>446.45</v>
      </c>
      <c r="K69" s="59">
        <v>959.84</v>
      </c>
      <c r="N69" s="59">
        <v>513</v>
      </c>
      <c r="O69" s="59">
        <v>511.69</v>
      </c>
      <c r="P69" s="59">
        <v>639.12</v>
      </c>
      <c r="Q69" s="59">
        <v>963.09</v>
      </c>
      <c r="R69" s="59">
        <v>959.85</v>
      </c>
      <c r="S69" s="59">
        <v>478.78</v>
      </c>
      <c r="T69" s="59">
        <v>965.13</v>
      </c>
      <c r="U69" s="59">
        <v>563.25</v>
      </c>
      <c r="V69" s="59">
        <v>515</v>
      </c>
      <c r="W69" s="59">
        <v>513</v>
      </c>
      <c r="X69" s="59">
        <v>962.23</v>
      </c>
      <c r="Y69" s="59">
        <v>640.5</v>
      </c>
      <c r="Z69" s="59">
        <v>192</v>
      </c>
      <c r="AA69" s="59">
        <v>513</v>
      </c>
      <c r="AB69" s="59">
        <v>640.5</v>
      </c>
      <c r="AC69" s="59">
        <v>759</v>
      </c>
      <c r="AD69" s="59">
        <v>984.88</v>
      </c>
      <c r="AE69" s="59">
        <v>665</v>
      </c>
      <c r="AF69" s="59">
        <v>790</v>
      </c>
      <c r="AG69" s="59">
        <v>854.55</v>
      </c>
      <c r="AH69" s="59">
        <v>760</v>
      </c>
      <c r="AI69" s="59">
        <v>859.5</v>
      </c>
      <c r="AJ69" s="59">
        <v>380</v>
      </c>
      <c r="AK69" s="59">
        <v>963.57</v>
      </c>
      <c r="AL69" s="59">
        <v>384</v>
      </c>
      <c r="AM69" s="59">
        <v>999.34</v>
      </c>
      <c r="AN69" s="59">
        <v>947.4</v>
      </c>
      <c r="AO69" s="59">
        <v>596.88</v>
      </c>
      <c r="AP69" s="59">
        <v>663.6</v>
      </c>
      <c r="BC69" s="59">
        <v>962.25</v>
      </c>
      <c r="BE69" s="59">
        <v>874.13</v>
      </c>
      <c r="BF69" s="59">
        <v>2.1999999999999999E-2</v>
      </c>
      <c r="BG69" s="59">
        <v>3447</v>
      </c>
    </row>
    <row r="70" spans="1:59" hidden="1">
      <c r="A70" s="59">
        <v>511.76</v>
      </c>
      <c r="B70" s="59">
        <v>575.56500000000005</v>
      </c>
      <c r="C70" s="59">
        <v>575.16499999999996</v>
      </c>
      <c r="D70" s="59">
        <v>510.69500000000005</v>
      </c>
      <c r="E70" s="59">
        <v>639.06999999999994</v>
      </c>
      <c r="F70" s="59">
        <v>639.06999999999994</v>
      </c>
      <c r="G70" s="59">
        <v>870.85</v>
      </c>
      <c r="H70" s="59">
        <v>860.94</v>
      </c>
      <c r="I70" s="59">
        <v>962.22499999999991</v>
      </c>
      <c r="J70" s="59">
        <v>446.76499999999999</v>
      </c>
      <c r="K70" s="59">
        <v>960.47</v>
      </c>
      <c r="N70" s="59">
        <v>513.5</v>
      </c>
      <c r="O70" s="59">
        <v>512.04</v>
      </c>
      <c r="P70" s="59">
        <v>639.54500000000007</v>
      </c>
      <c r="Q70" s="59">
        <v>963.72500000000002</v>
      </c>
      <c r="R70" s="59">
        <v>960.47500000000002</v>
      </c>
      <c r="S70" s="59">
        <v>479.03999999999996</v>
      </c>
      <c r="T70" s="59">
        <v>965.82500000000005</v>
      </c>
      <c r="U70" s="59">
        <v>563.66499999999996</v>
      </c>
      <c r="V70" s="59">
        <v>515.5</v>
      </c>
      <c r="W70" s="59">
        <v>513.5</v>
      </c>
      <c r="X70" s="59">
        <v>962.89</v>
      </c>
      <c r="Y70" s="59">
        <v>641</v>
      </c>
      <c r="Z70" s="59">
        <v>192.12</v>
      </c>
      <c r="AA70" s="59">
        <v>513.5</v>
      </c>
      <c r="AB70" s="59">
        <v>641</v>
      </c>
      <c r="AC70" s="59">
        <v>760</v>
      </c>
      <c r="AD70" s="59">
        <v>985.62</v>
      </c>
      <c r="AE70" s="59">
        <v>665.7</v>
      </c>
      <c r="AF70" s="59">
        <v>790.2</v>
      </c>
      <c r="AG70" s="59">
        <v>855.67499999999995</v>
      </c>
      <c r="AH70" s="59">
        <v>760.8</v>
      </c>
      <c r="AI70" s="59">
        <v>860.31</v>
      </c>
      <c r="AJ70" s="59">
        <v>380.4</v>
      </c>
      <c r="AK70" s="59">
        <v>964.38499999999999</v>
      </c>
      <c r="AL70" s="59">
        <v>384.32499999999999</v>
      </c>
      <c r="AM70" s="59">
        <v>999.56999999999994</v>
      </c>
      <c r="AN70" s="59">
        <v>948.59999999999991</v>
      </c>
      <c r="AO70" s="59">
        <v>597.38</v>
      </c>
      <c r="AP70" s="59">
        <v>664.39</v>
      </c>
      <c r="BC70" s="59">
        <v>962.89499999999998</v>
      </c>
      <c r="BE70" s="59">
        <v>874.61</v>
      </c>
      <c r="BF70" s="59">
        <v>2.0999999999999998E-2</v>
      </c>
      <c r="BG70" s="59">
        <v>3290.5</v>
      </c>
    </row>
    <row r="71" spans="1:59" hidden="1">
      <c r="A71" s="59">
        <v>512.1</v>
      </c>
      <c r="B71" s="59">
        <v>575.94000000000005</v>
      </c>
      <c r="C71" s="59">
        <v>575.53</v>
      </c>
      <c r="D71" s="59">
        <v>511.04</v>
      </c>
      <c r="E71" s="59">
        <v>639.48</v>
      </c>
      <c r="F71" s="59">
        <v>639.48</v>
      </c>
      <c r="G71" s="59">
        <v>871.44</v>
      </c>
      <c r="H71" s="59">
        <v>861.5</v>
      </c>
      <c r="I71" s="59">
        <v>962.92</v>
      </c>
      <c r="J71" s="59">
        <v>447.08</v>
      </c>
      <c r="K71" s="59">
        <v>961.1</v>
      </c>
      <c r="N71" s="59">
        <v>514</v>
      </c>
      <c r="O71" s="59">
        <v>512.39</v>
      </c>
      <c r="P71" s="59">
        <v>639.97</v>
      </c>
      <c r="Q71" s="59">
        <v>964.36</v>
      </c>
      <c r="R71" s="59">
        <v>961.1</v>
      </c>
      <c r="S71" s="59">
        <v>479.3</v>
      </c>
      <c r="T71" s="59">
        <v>966.52</v>
      </c>
      <c r="U71" s="59">
        <v>564.08000000000004</v>
      </c>
      <c r="V71" s="59">
        <v>516</v>
      </c>
      <c r="W71" s="59">
        <v>514</v>
      </c>
      <c r="X71" s="59">
        <v>963.55</v>
      </c>
      <c r="Y71" s="59">
        <v>641.5</v>
      </c>
      <c r="Z71" s="59">
        <v>192.24</v>
      </c>
      <c r="AA71" s="59">
        <v>514</v>
      </c>
      <c r="AB71" s="59">
        <v>641.5</v>
      </c>
      <c r="AC71" s="59">
        <v>761</v>
      </c>
      <c r="AD71" s="59">
        <v>986.36</v>
      </c>
      <c r="AE71" s="59">
        <v>666.4</v>
      </c>
      <c r="AF71" s="59">
        <v>790.4</v>
      </c>
      <c r="AG71" s="59">
        <v>856.8</v>
      </c>
      <c r="AH71" s="59">
        <v>761.6</v>
      </c>
      <c r="AI71" s="59">
        <v>861.12</v>
      </c>
      <c r="AJ71" s="59">
        <v>380.8</v>
      </c>
      <c r="AK71" s="59">
        <v>965.2</v>
      </c>
      <c r="AL71" s="59">
        <v>384.65</v>
      </c>
      <c r="AM71" s="59">
        <v>999.8</v>
      </c>
      <c r="AN71" s="59">
        <v>949.8</v>
      </c>
      <c r="AO71" s="59">
        <v>597.88</v>
      </c>
      <c r="AP71" s="59">
        <v>665.18</v>
      </c>
      <c r="BC71" s="59">
        <v>963.54</v>
      </c>
      <c r="BE71" s="59">
        <v>875.09</v>
      </c>
      <c r="BF71" s="59">
        <v>0.02</v>
      </c>
      <c r="BG71" s="59">
        <v>3134</v>
      </c>
    </row>
    <row r="72" spans="1:59" hidden="1">
      <c r="A72" s="59">
        <v>512.47</v>
      </c>
      <c r="B72" s="59">
        <v>576.39499999999998</v>
      </c>
      <c r="C72" s="59">
        <v>575.97499999999991</v>
      </c>
      <c r="D72" s="59">
        <v>511.40999999999997</v>
      </c>
      <c r="E72" s="59">
        <v>639.97500000000002</v>
      </c>
      <c r="F72" s="59">
        <v>639.97500000000002</v>
      </c>
      <c r="G72" s="59">
        <v>872.13499999999999</v>
      </c>
      <c r="H72" s="59">
        <v>862.19499999999994</v>
      </c>
      <c r="I72" s="59">
        <v>963.59999999999991</v>
      </c>
      <c r="J72" s="59">
        <v>447.39</v>
      </c>
      <c r="K72" s="59">
        <v>961.82500000000005</v>
      </c>
      <c r="N72" s="59">
        <v>514.5</v>
      </c>
      <c r="O72" s="59">
        <v>512.78</v>
      </c>
      <c r="P72" s="59">
        <v>640.47500000000002</v>
      </c>
      <c r="Q72" s="59">
        <v>965.07999999999993</v>
      </c>
      <c r="R72" s="59">
        <v>961.82999999999993</v>
      </c>
      <c r="S72" s="59">
        <v>479.58500000000004</v>
      </c>
      <c r="T72" s="59">
        <v>967.29</v>
      </c>
      <c r="U72" s="59">
        <v>564.48500000000001</v>
      </c>
      <c r="V72" s="59">
        <v>516</v>
      </c>
      <c r="W72" s="59">
        <v>514.5</v>
      </c>
      <c r="X72" s="59">
        <v>964.3</v>
      </c>
      <c r="Y72" s="59">
        <v>641.75</v>
      </c>
      <c r="Z72" s="59">
        <v>192.39</v>
      </c>
      <c r="AA72" s="59">
        <v>514.5</v>
      </c>
      <c r="AB72" s="59">
        <v>641.75</v>
      </c>
      <c r="AC72" s="59">
        <v>761.5</v>
      </c>
      <c r="AD72" s="59">
        <v>987.3</v>
      </c>
      <c r="AE72" s="59">
        <v>667.09999999999991</v>
      </c>
      <c r="AF72" s="59">
        <v>790.59999999999991</v>
      </c>
      <c r="AG72" s="59">
        <v>857.92499999999995</v>
      </c>
      <c r="AH72" s="59">
        <v>762.40000000000009</v>
      </c>
      <c r="AI72" s="59">
        <v>861.93000000000006</v>
      </c>
      <c r="AJ72" s="59">
        <v>381.20000000000005</v>
      </c>
      <c r="AK72" s="59">
        <v>965.97</v>
      </c>
      <c r="AL72" s="59">
        <v>384.98</v>
      </c>
      <c r="AM72" s="59">
        <v>1000.0799999999999</v>
      </c>
      <c r="AN72" s="59">
        <v>951</v>
      </c>
      <c r="AO72" s="59">
        <v>598.38</v>
      </c>
      <c r="AP72" s="59">
        <v>666.14</v>
      </c>
      <c r="BC72" s="59">
        <v>964.28</v>
      </c>
      <c r="BE72" s="59">
        <v>875.58</v>
      </c>
      <c r="BF72" s="59">
        <v>1.9E-2</v>
      </c>
      <c r="BG72" s="59">
        <v>2977.5</v>
      </c>
    </row>
    <row r="73" spans="1:59" hidden="1">
      <c r="A73" s="59">
        <v>512.84</v>
      </c>
      <c r="B73" s="59">
        <v>576.85</v>
      </c>
      <c r="C73" s="59">
        <v>576.41999999999996</v>
      </c>
      <c r="D73" s="59">
        <v>511.78</v>
      </c>
      <c r="E73" s="59">
        <v>640.47</v>
      </c>
      <c r="F73" s="59">
        <v>640.47</v>
      </c>
      <c r="G73" s="59">
        <v>872.83</v>
      </c>
      <c r="H73" s="59">
        <v>862.89</v>
      </c>
      <c r="I73" s="59">
        <v>964.28</v>
      </c>
      <c r="J73" s="59">
        <v>447.7</v>
      </c>
      <c r="K73" s="59">
        <v>962.55</v>
      </c>
      <c r="N73" s="59">
        <v>515</v>
      </c>
      <c r="O73" s="59">
        <v>513.16999999999996</v>
      </c>
      <c r="P73" s="59">
        <v>640.98</v>
      </c>
      <c r="Q73" s="59">
        <v>965.8</v>
      </c>
      <c r="R73" s="59">
        <v>962.56</v>
      </c>
      <c r="S73" s="59">
        <v>479.87</v>
      </c>
      <c r="T73" s="59">
        <v>968.06</v>
      </c>
      <c r="U73" s="59">
        <v>564.89</v>
      </c>
      <c r="V73" s="59">
        <v>516</v>
      </c>
      <c r="W73" s="59">
        <v>515</v>
      </c>
      <c r="X73" s="59">
        <v>965.05</v>
      </c>
      <c r="Y73" s="59">
        <v>642</v>
      </c>
      <c r="Z73" s="59">
        <v>192.54</v>
      </c>
      <c r="AA73" s="59">
        <v>515</v>
      </c>
      <c r="AB73" s="59">
        <v>642</v>
      </c>
      <c r="AC73" s="59">
        <v>762</v>
      </c>
      <c r="AD73" s="59">
        <v>988.24</v>
      </c>
      <c r="AE73" s="59">
        <v>667.8</v>
      </c>
      <c r="AF73" s="59">
        <v>790.8</v>
      </c>
      <c r="AG73" s="59">
        <v>859.05</v>
      </c>
      <c r="AH73" s="59">
        <v>763.2</v>
      </c>
      <c r="AI73" s="59">
        <v>862.74</v>
      </c>
      <c r="AJ73" s="59">
        <v>381.6</v>
      </c>
      <c r="AK73" s="59">
        <v>966.74</v>
      </c>
      <c r="AL73" s="59">
        <v>385.31</v>
      </c>
      <c r="AM73" s="59">
        <v>1000.36</v>
      </c>
      <c r="AN73" s="59">
        <v>952.2</v>
      </c>
      <c r="AO73" s="59">
        <v>598.88</v>
      </c>
      <c r="AP73" s="59">
        <v>667.1</v>
      </c>
      <c r="BC73" s="59">
        <v>965.02</v>
      </c>
      <c r="BE73" s="59">
        <v>876.07</v>
      </c>
      <c r="BF73" s="59">
        <v>1.7999999999999999E-2</v>
      </c>
      <c r="BG73" s="59">
        <v>2821</v>
      </c>
    </row>
    <row r="74" spans="1:59" hidden="1">
      <c r="A74" s="59">
        <v>513.23</v>
      </c>
      <c r="B74" s="59">
        <v>577.33500000000004</v>
      </c>
      <c r="C74" s="59">
        <v>576.89499999999998</v>
      </c>
      <c r="D74" s="59">
        <v>512.15499999999997</v>
      </c>
      <c r="E74" s="59">
        <v>640.995</v>
      </c>
      <c r="F74" s="59">
        <v>640.995</v>
      </c>
      <c r="G74" s="59">
        <v>873.47500000000002</v>
      </c>
      <c r="H74" s="59">
        <v>863.59500000000003</v>
      </c>
      <c r="I74" s="59">
        <v>965</v>
      </c>
      <c r="J74" s="59">
        <v>448.06</v>
      </c>
      <c r="K74" s="59">
        <v>963.29</v>
      </c>
      <c r="N74" s="59">
        <v>515.5</v>
      </c>
      <c r="O74" s="59">
        <v>513.54499999999996</v>
      </c>
      <c r="P74" s="59">
        <v>641.495</v>
      </c>
      <c r="Q74" s="59">
        <v>966.51499999999999</v>
      </c>
      <c r="R74" s="59">
        <v>963.3</v>
      </c>
      <c r="S74" s="59">
        <v>480.15999999999997</v>
      </c>
      <c r="T74" s="59">
        <v>968.79499999999996</v>
      </c>
      <c r="U74" s="59">
        <v>565.32500000000005</v>
      </c>
      <c r="V74" s="59">
        <v>516.5</v>
      </c>
      <c r="W74" s="59">
        <v>515.5</v>
      </c>
      <c r="X74" s="59">
        <v>965.88499999999999</v>
      </c>
      <c r="Y74" s="59">
        <v>642.75</v>
      </c>
      <c r="Z74" s="59">
        <v>192.69</v>
      </c>
      <c r="AA74" s="59">
        <v>515.5</v>
      </c>
      <c r="AB74" s="59">
        <v>642.75</v>
      </c>
      <c r="AC74" s="59">
        <v>763.5</v>
      </c>
      <c r="AD74" s="59">
        <v>988.8</v>
      </c>
      <c r="AE74" s="59">
        <v>668.84999999999991</v>
      </c>
      <c r="AF74" s="59">
        <v>791.09999999999991</v>
      </c>
      <c r="AG74" s="59">
        <v>860.4</v>
      </c>
      <c r="AH74" s="59">
        <v>764.40000000000009</v>
      </c>
      <c r="AI74" s="59">
        <v>863.95499999999993</v>
      </c>
      <c r="AJ74" s="59">
        <v>382.20000000000005</v>
      </c>
      <c r="AK74" s="59">
        <v>967.7</v>
      </c>
      <c r="AL74" s="59">
        <v>385.64</v>
      </c>
      <c r="AM74" s="59">
        <v>1000.6600000000001</v>
      </c>
      <c r="AN74" s="59">
        <v>953.6</v>
      </c>
      <c r="AO74" s="59">
        <v>599.505</v>
      </c>
      <c r="AP74" s="59">
        <v>668.06500000000005</v>
      </c>
      <c r="BC74" s="59">
        <v>965.8</v>
      </c>
      <c r="BE74" s="59">
        <v>876.6</v>
      </c>
      <c r="BF74" s="59">
        <v>1.7000000000000001E-2</v>
      </c>
      <c r="BG74" s="59">
        <v>2664</v>
      </c>
    </row>
    <row r="75" spans="1:59" hidden="1">
      <c r="A75" s="59">
        <v>513.62</v>
      </c>
      <c r="B75" s="59">
        <v>577.82000000000005</v>
      </c>
      <c r="C75" s="59">
        <v>577.37</v>
      </c>
      <c r="D75" s="59">
        <v>512.53</v>
      </c>
      <c r="E75" s="59">
        <v>641.52</v>
      </c>
      <c r="F75" s="59">
        <v>641.52</v>
      </c>
      <c r="G75" s="59">
        <v>874.12</v>
      </c>
      <c r="H75" s="59">
        <v>864.3</v>
      </c>
      <c r="I75" s="59">
        <v>965.72</v>
      </c>
      <c r="J75" s="59">
        <v>448.42</v>
      </c>
      <c r="K75" s="59">
        <v>964.03</v>
      </c>
      <c r="N75" s="59">
        <v>516</v>
      </c>
      <c r="O75" s="59">
        <v>513.91999999999996</v>
      </c>
      <c r="P75" s="59">
        <v>642.01</v>
      </c>
      <c r="Q75" s="59">
        <v>967.23</v>
      </c>
      <c r="R75" s="59">
        <v>964.04</v>
      </c>
      <c r="S75" s="59">
        <v>480.45</v>
      </c>
      <c r="T75" s="59">
        <v>969.53</v>
      </c>
      <c r="U75" s="59">
        <v>565.76</v>
      </c>
      <c r="V75" s="59">
        <v>517</v>
      </c>
      <c r="W75" s="59">
        <v>516</v>
      </c>
      <c r="X75" s="59">
        <v>966.72</v>
      </c>
      <c r="Y75" s="59">
        <v>643.5</v>
      </c>
      <c r="Z75" s="59">
        <v>192.84</v>
      </c>
      <c r="AA75" s="59">
        <v>516</v>
      </c>
      <c r="AB75" s="59">
        <v>643.5</v>
      </c>
      <c r="AC75" s="59">
        <v>765</v>
      </c>
      <c r="AD75" s="59">
        <v>989.36</v>
      </c>
      <c r="AE75" s="59">
        <v>669.9</v>
      </c>
      <c r="AF75" s="59">
        <v>791.4</v>
      </c>
      <c r="AG75" s="59">
        <v>861.75</v>
      </c>
      <c r="AH75" s="59">
        <v>765.6</v>
      </c>
      <c r="AI75" s="59">
        <v>865.17</v>
      </c>
      <c r="AJ75" s="59">
        <v>382.8</v>
      </c>
      <c r="AK75" s="59">
        <v>968.66</v>
      </c>
      <c r="AL75" s="59">
        <v>385.97</v>
      </c>
      <c r="AM75" s="59">
        <v>1000.96</v>
      </c>
      <c r="AN75" s="59">
        <v>955</v>
      </c>
      <c r="AO75" s="59">
        <v>600.13</v>
      </c>
      <c r="AP75" s="59">
        <v>669.03</v>
      </c>
      <c r="BC75" s="59">
        <v>966.58</v>
      </c>
      <c r="BE75" s="59">
        <v>877.13</v>
      </c>
      <c r="BF75" s="59">
        <v>1.6E-2</v>
      </c>
      <c r="BG75" s="59">
        <v>2507</v>
      </c>
    </row>
    <row r="76" spans="1:59" hidden="1">
      <c r="A76" s="59">
        <v>514.06999999999994</v>
      </c>
      <c r="B76" s="59">
        <v>578.27</v>
      </c>
      <c r="C76" s="59">
        <v>577.83999999999992</v>
      </c>
      <c r="D76" s="59">
        <v>512.93000000000006</v>
      </c>
      <c r="E76" s="59">
        <v>642.04500000000007</v>
      </c>
      <c r="F76" s="59">
        <v>642.04500000000007</v>
      </c>
      <c r="G76" s="59">
        <v>874.88499999999999</v>
      </c>
      <c r="H76" s="59">
        <v>865.13</v>
      </c>
      <c r="I76" s="59">
        <v>966.58</v>
      </c>
      <c r="J76" s="59">
        <v>448.81</v>
      </c>
      <c r="K76" s="59">
        <v>964.90499999999997</v>
      </c>
      <c r="N76" s="59">
        <v>516.5</v>
      </c>
      <c r="O76" s="59">
        <v>514.375</v>
      </c>
      <c r="P76" s="59">
        <v>642.52</v>
      </c>
      <c r="Q76" s="59">
        <v>968.1</v>
      </c>
      <c r="R76" s="59">
        <v>964.90499999999997</v>
      </c>
      <c r="S76" s="59">
        <v>480.745</v>
      </c>
      <c r="T76" s="59">
        <v>970.42499999999995</v>
      </c>
      <c r="U76" s="59">
        <v>566.26499999999999</v>
      </c>
      <c r="V76" s="59">
        <v>517.5</v>
      </c>
      <c r="W76" s="59">
        <v>516.5</v>
      </c>
      <c r="X76" s="59">
        <v>967.68000000000006</v>
      </c>
      <c r="Y76" s="59">
        <v>644</v>
      </c>
      <c r="Z76" s="59">
        <v>193.01999999999998</v>
      </c>
      <c r="AA76" s="59">
        <v>516.5</v>
      </c>
      <c r="AB76" s="59">
        <v>644</v>
      </c>
      <c r="AC76" s="59">
        <v>766</v>
      </c>
      <c r="AD76" s="59">
        <v>990.52</v>
      </c>
      <c r="AE76" s="59">
        <v>670.95</v>
      </c>
      <c r="AF76" s="59">
        <v>791.7</v>
      </c>
      <c r="AG76" s="59">
        <v>862.875</v>
      </c>
      <c r="AH76" s="59">
        <v>766.8</v>
      </c>
      <c r="AI76" s="59">
        <v>866.38499999999999</v>
      </c>
      <c r="AJ76" s="59">
        <v>383.4</v>
      </c>
      <c r="AK76" s="59">
        <v>969.56</v>
      </c>
      <c r="AL76" s="59">
        <v>386.35</v>
      </c>
      <c r="AM76" s="59">
        <v>1001.26</v>
      </c>
      <c r="AN76" s="59">
        <v>956.4</v>
      </c>
      <c r="AO76" s="59">
        <v>600.69000000000005</v>
      </c>
      <c r="AP76" s="59">
        <v>669.99</v>
      </c>
      <c r="BC76" s="59">
        <v>967.54500000000007</v>
      </c>
      <c r="BE76" s="59">
        <v>877.76</v>
      </c>
      <c r="BF76" s="59">
        <v>1.4999999999999999E-2</v>
      </c>
      <c r="BG76" s="59">
        <v>2350.5</v>
      </c>
    </row>
    <row r="77" spans="1:59" hidden="1">
      <c r="A77" s="59">
        <v>514.52</v>
      </c>
      <c r="B77" s="59">
        <v>578.72</v>
      </c>
      <c r="C77" s="59">
        <v>578.30999999999995</v>
      </c>
      <c r="D77" s="59">
        <v>513.33000000000004</v>
      </c>
      <c r="E77" s="59">
        <v>642.57000000000005</v>
      </c>
      <c r="F77" s="59">
        <v>642.57000000000005</v>
      </c>
      <c r="G77" s="59">
        <v>875.65</v>
      </c>
      <c r="H77" s="59">
        <v>865.96</v>
      </c>
      <c r="I77" s="59">
        <v>967.44</v>
      </c>
      <c r="J77" s="59">
        <v>449.2</v>
      </c>
      <c r="K77" s="59">
        <v>965.78</v>
      </c>
      <c r="N77" s="59">
        <v>517</v>
      </c>
      <c r="O77" s="59">
        <v>514.83000000000004</v>
      </c>
      <c r="P77" s="59">
        <v>643.03</v>
      </c>
      <c r="Q77" s="59">
        <v>968.97</v>
      </c>
      <c r="R77" s="59">
        <v>965.77</v>
      </c>
      <c r="S77" s="59">
        <v>481.04</v>
      </c>
      <c r="T77" s="59">
        <v>971.32</v>
      </c>
      <c r="U77" s="59">
        <v>566.77</v>
      </c>
      <c r="V77" s="59">
        <v>518</v>
      </c>
      <c r="W77" s="59">
        <v>517</v>
      </c>
      <c r="X77" s="59">
        <v>968.64</v>
      </c>
      <c r="Y77" s="59">
        <v>644.5</v>
      </c>
      <c r="Z77" s="59">
        <v>193.2</v>
      </c>
      <c r="AA77" s="59">
        <v>517</v>
      </c>
      <c r="AB77" s="59">
        <v>644.5</v>
      </c>
      <c r="AC77" s="59">
        <v>767</v>
      </c>
      <c r="AD77" s="59">
        <v>991.68</v>
      </c>
      <c r="AE77" s="59">
        <v>672</v>
      </c>
      <c r="AF77" s="59">
        <v>792</v>
      </c>
      <c r="AG77" s="59">
        <v>864</v>
      </c>
      <c r="AH77" s="59">
        <v>768</v>
      </c>
      <c r="AI77" s="59">
        <v>867.6</v>
      </c>
      <c r="AJ77" s="59">
        <v>384</v>
      </c>
      <c r="AK77" s="59">
        <v>970.46</v>
      </c>
      <c r="AL77" s="59">
        <v>386.73</v>
      </c>
      <c r="AM77" s="59">
        <v>1001.56</v>
      </c>
      <c r="AN77" s="59">
        <v>957.8</v>
      </c>
      <c r="AO77" s="59">
        <v>601.25</v>
      </c>
      <c r="AP77" s="59">
        <v>670.95</v>
      </c>
      <c r="BC77" s="59">
        <v>968.51</v>
      </c>
      <c r="BE77" s="59">
        <v>878.39</v>
      </c>
      <c r="BF77" s="59">
        <v>1.4E-2</v>
      </c>
      <c r="BG77" s="59">
        <v>2194</v>
      </c>
    </row>
    <row r="78" spans="1:59" hidden="1">
      <c r="A78" s="59">
        <v>514.98</v>
      </c>
      <c r="B78" s="59">
        <v>579.31999999999994</v>
      </c>
      <c r="C78" s="59">
        <v>578.88</v>
      </c>
      <c r="D78" s="59">
        <v>513.79</v>
      </c>
      <c r="E78" s="59">
        <v>643.20000000000005</v>
      </c>
      <c r="F78" s="59">
        <v>643.20000000000005</v>
      </c>
      <c r="G78" s="59">
        <v>876.46499999999992</v>
      </c>
      <c r="H78" s="59">
        <v>866.78</v>
      </c>
      <c r="I78" s="59">
        <v>968.37</v>
      </c>
      <c r="J78" s="59">
        <v>449.58500000000004</v>
      </c>
      <c r="K78" s="59">
        <v>966.69</v>
      </c>
      <c r="N78" s="59">
        <v>517.5</v>
      </c>
      <c r="O78" s="59">
        <v>515.24</v>
      </c>
      <c r="P78" s="59">
        <v>643.69499999999994</v>
      </c>
      <c r="Q78" s="59">
        <v>969.76499999999999</v>
      </c>
      <c r="R78" s="59">
        <v>966.69499999999994</v>
      </c>
      <c r="S78" s="59">
        <v>481.42</v>
      </c>
      <c r="T78" s="59">
        <v>972.29</v>
      </c>
      <c r="U78" s="59">
        <v>567.29</v>
      </c>
      <c r="V78" s="59">
        <v>518.5</v>
      </c>
      <c r="W78" s="59">
        <v>517.5</v>
      </c>
      <c r="X78" s="59">
        <v>969.56500000000005</v>
      </c>
      <c r="Y78" s="59">
        <v>645</v>
      </c>
      <c r="Z78" s="59">
        <v>193.41</v>
      </c>
      <c r="AA78" s="59">
        <v>517.5</v>
      </c>
      <c r="AB78" s="59">
        <v>645</v>
      </c>
      <c r="AC78" s="59">
        <v>768</v>
      </c>
      <c r="AD78" s="59">
        <v>992.52</v>
      </c>
      <c r="AE78" s="59">
        <v>673.05</v>
      </c>
      <c r="AF78" s="59">
        <v>792.3</v>
      </c>
      <c r="AG78" s="59">
        <v>865.35</v>
      </c>
      <c r="AH78" s="59">
        <v>769.2</v>
      </c>
      <c r="AI78" s="59">
        <v>868.81500000000005</v>
      </c>
      <c r="AJ78" s="59">
        <v>384.6</v>
      </c>
      <c r="AK78" s="59">
        <v>971.41000000000008</v>
      </c>
      <c r="AL78" s="59">
        <v>387.13499999999999</v>
      </c>
      <c r="AM78" s="59">
        <v>1001.8699999999999</v>
      </c>
      <c r="AN78" s="59">
        <v>959.3</v>
      </c>
      <c r="AO78" s="59">
        <v>601.94000000000005</v>
      </c>
      <c r="AP78" s="59">
        <v>672.09</v>
      </c>
      <c r="BC78" s="59">
        <v>969.46</v>
      </c>
      <c r="BE78" s="59">
        <v>879.06500000000005</v>
      </c>
      <c r="BF78" s="59">
        <v>1.3000000000000001E-2</v>
      </c>
      <c r="BG78" s="59">
        <v>2037</v>
      </c>
    </row>
    <row r="79" spans="1:59" hidden="1">
      <c r="A79" s="59">
        <v>515.44000000000005</v>
      </c>
      <c r="B79" s="59">
        <v>579.91999999999996</v>
      </c>
      <c r="C79" s="59">
        <v>579.45000000000005</v>
      </c>
      <c r="D79" s="59">
        <v>514.25</v>
      </c>
      <c r="E79" s="59">
        <v>643.83000000000004</v>
      </c>
      <c r="F79" s="59">
        <v>643.83000000000004</v>
      </c>
      <c r="G79" s="59">
        <v>877.28</v>
      </c>
      <c r="H79" s="59">
        <v>867.6</v>
      </c>
      <c r="I79" s="59">
        <v>969.3</v>
      </c>
      <c r="J79" s="59">
        <v>449.97</v>
      </c>
      <c r="K79" s="59">
        <v>967.6</v>
      </c>
      <c r="N79" s="59">
        <v>518</v>
      </c>
      <c r="O79" s="59">
        <v>515.65</v>
      </c>
      <c r="P79" s="59">
        <v>644.36</v>
      </c>
      <c r="Q79" s="59">
        <v>970.56</v>
      </c>
      <c r="R79" s="59">
        <v>967.62</v>
      </c>
      <c r="S79" s="59">
        <v>481.8</v>
      </c>
      <c r="T79" s="59">
        <v>973.26</v>
      </c>
      <c r="U79" s="59">
        <v>567.80999999999995</v>
      </c>
      <c r="V79" s="59">
        <v>519</v>
      </c>
      <c r="W79" s="59">
        <v>518</v>
      </c>
      <c r="X79" s="59">
        <v>970.49</v>
      </c>
      <c r="Y79" s="59">
        <v>645.5</v>
      </c>
      <c r="Z79" s="59">
        <v>193.62</v>
      </c>
      <c r="AA79" s="59">
        <v>518</v>
      </c>
      <c r="AB79" s="59">
        <v>645.5</v>
      </c>
      <c r="AC79" s="59">
        <v>769</v>
      </c>
      <c r="AD79" s="59">
        <v>993.36</v>
      </c>
      <c r="AE79" s="59">
        <v>674.1</v>
      </c>
      <c r="AF79" s="59">
        <v>792.6</v>
      </c>
      <c r="AG79" s="59">
        <v>866.7</v>
      </c>
      <c r="AH79" s="59">
        <v>770.4</v>
      </c>
      <c r="AI79" s="59">
        <v>870.03</v>
      </c>
      <c r="AJ79" s="59">
        <v>385.2</v>
      </c>
      <c r="AK79" s="59">
        <v>972.36</v>
      </c>
      <c r="AL79" s="59">
        <v>387.54</v>
      </c>
      <c r="AM79" s="59">
        <v>1002.18</v>
      </c>
      <c r="AN79" s="59">
        <v>960.8</v>
      </c>
      <c r="AO79" s="59">
        <v>602.63</v>
      </c>
      <c r="AP79" s="59">
        <v>673.23</v>
      </c>
      <c r="BC79" s="59">
        <v>970.41</v>
      </c>
      <c r="BE79" s="59">
        <v>879.74</v>
      </c>
      <c r="BF79" s="59">
        <v>1.2E-2</v>
      </c>
      <c r="BG79" s="59">
        <v>1880</v>
      </c>
    </row>
    <row r="80" spans="1:59" hidden="1">
      <c r="A80" s="59">
        <v>515.94500000000005</v>
      </c>
      <c r="B80" s="59">
        <v>580.45000000000005</v>
      </c>
      <c r="C80" s="59">
        <v>579.97500000000002</v>
      </c>
      <c r="D80" s="59">
        <v>514.81500000000005</v>
      </c>
      <c r="E80" s="59">
        <v>644.41499999999996</v>
      </c>
      <c r="F80" s="59">
        <v>644.41499999999996</v>
      </c>
      <c r="G80" s="59">
        <v>878.20499999999993</v>
      </c>
      <c r="H80" s="59">
        <v>868.46</v>
      </c>
      <c r="I80" s="59">
        <v>970.09999999999991</v>
      </c>
      <c r="J80" s="59">
        <v>450.43</v>
      </c>
      <c r="K80" s="59">
        <v>968.41499999999996</v>
      </c>
      <c r="N80" s="59">
        <v>518.5</v>
      </c>
      <c r="O80" s="59">
        <v>516.24</v>
      </c>
      <c r="P80" s="59">
        <v>644.94499999999994</v>
      </c>
      <c r="Q80" s="59">
        <v>971.59500000000003</v>
      </c>
      <c r="R80" s="59">
        <v>968.43000000000006</v>
      </c>
      <c r="S80" s="59">
        <v>482.22500000000002</v>
      </c>
      <c r="T80" s="59">
        <v>974.15</v>
      </c>
      <c r="U80" s="59">
        <v>568.375</v>
      </c>
      <c r="V80" s="59">
        <v>519.5</v>
      </c>
      <c r="W80" s="59">
        <v>518.5</v>
      </c>
      <c r="X80" s="59">
        <v>971.51</v>
      </c>
      <c r="Y80" s="59">
        <v>646.25</v>
      </c>
      <c r="Z80" s="59">
        <v>193.8</v>
      </c>
      <c r="AA80" s="59">
        <v>518.5</v>
      </c>
      <c r="AB80" s="59">
        <v>646.25</v>
      </c>
      <c r="AC80" s="59">
        <v>770.5</v>
      </c>
      <c r="AD80" s="59">
        <v>994.36</v>
      </c>
      <c r="AE80" s="59">
        <v>675.15000000000009</v>
      </c>
      <c r="AF80" s="59">
        <v>792.90000000000009</v>
      </c>
      <c r="AG80" s="59">
        <v>868.05</v>
      </c>
      <c r="AH80" s="59">
        <v>771.59999999999991</v>
      </c>
      <c r="AI80" s="59">
        <v>871.245</v>
      </c>
      <c r="AJ80" s="59">
        <v>385.79999999999995</v>
      </c>
      <c r="AK80" s="59">
        <v>973.56</v>
      </c>
      <c r="AL80" s="59">
        <v>387.95500000000004</v>
      </c>
      <c r="AM80" s="59">
        <v>1002.49</v>
      </c>
      <c r="AN80" s="59">
        <v>962.5</v>
      </c>
      <c r="AO80" s="59">
        <v>603.255</v>
      </c>
      <c r="AP80" s="59">
        <v>674.28</v>
      </c>
      <c r="BC80" s="59">
        <v>971.45499999999993</v>
      </c>
      <c r="BE80" s="59">
        <v>880.47500000000002</v>
      </c>
      <c r="BF80" s="59">
        <v>1.0999999999999999E-2</v>
      </c>
      <c r="BG80" s="59">
        <v>1723.5</v>
      </c>
    </row>
    <row r="81" spans="1:59" hidden="1">
      <c r="A81" s="59">
        <v>516.45000000000005</v>
      </c>
      <c r="B81" s="59">
        <v>580.98</v>
      </c>
      <c r="C81" s="59">
        <v>580.5</v>
      </c>
      <c r="D81" s="59">
        <v>515.38</v>
      </c>
      <c r="E81" s="59">
        <v>645</v>
      </c>
      <c r="F81" s="59">
        <v>645</v>
      </c>
      <c r="G81" s="59">
        <v>879.13</v>
      </c>
      <c r="H81" s="59">
        <v>869.32</v>
      </c>
      <c r="I81" s="59">
        <v>970.9</v>
      </c>
      <c r="J81" s="59">
        <v>450.89</v>
      </c>
      <c r="K81" s="59">
        <v>969.23</v>
      </c>
      <c r="N81" s="59">
        <v>519</v>
      </c>
      <c r="O81" s="59">
        <v>516.83000000000004</v>
      </c>
      <c r="P81" s="59">
        <v>645.53</v>
      </c>
      <c r="Q81" s="59">
        <v>972.63</v>
      </c>
      <c r="R81" s="59">
        <v>969.24</v>
      </c>
      <c r="S81" s="59">
        <v>482.65</v>
      </c>
      <c r="T81" s="59">
        <v>975.04</v>
      </c>
      <c r="U81" s="59">
        <v>568.94000000000005</v>
      </c>
      <c r="V81" s="59">
        <v>520</v>
      </c>
      <c r="W81" s="59">
        <v>519</v>
      </c>
      <c r="X81" s="59">
        <v>972.53</v>
      </c>
      <c r="Y81" s="59">
        <v>647</v>
      </c>
      <c r="Z81" s="59">
        <v>193.98</v>
      </c>
      <c r="AA81" s="59">
        <v>519</v>
      </c>
      <c r="AB81" s="59">
        <v>647</v>
      </c>
      <c r="AC81" s="59">
        <v>772</v>
      </c>
      <c r="AD81" s="59">
        <v>995.36</v>
      </c>
      <c r="AE81" s="59">
        <v>676.2</v>
      </c>
      <c r="AF81" s="59">
        <v>793.2</v>
      </c>
      <c r="AG81" s="59">
        <v>869.4</v>
      </c>
      <c r="AH81" s="59">
        <v>772.8</v>
      </c>
      <c r="AI81" s="59">
        <v>872.46</v>
      </c>
      <c r="AJ81" s="59">
        <v>386.4</v>
      </c>
      <c r="AK81" s="59">
        <v>974.76</v>
      </c>
      <c r="AL81" s="59">
        <v>388.37</v>
      </c>
      <c r="AM81" s="59">
        <v>1002.8</v>
      </c>
      <c r="AN81" s="59">
        <v>964.2</v>
      </c>
      <c r="AO81" s="59">
        <v>603.88</v>
      </c>
      <c r="AP81" s="59">
        <v>675.33</v>
      </c>
      <c r="BC81" s="59">
        <v>972.5</v>
      </c>
      <c r="BE81" s="59">
        <v>881.21</v>
      </c>
      <c r="BF81" s="59">
        <v>0.01</v>
      </c>
      <c r="BG81" s="59">
        <v>1567</v>
      </c>
    </row>
    <row r="82" spans="1:59" hidden="1">
      <c r="A82" s="59">
        <v>516.79500000000007</v>
      </c>
      <c r="B82" s="59">
        <v>581.26</v>
      </c>
      <c r="C82" s="59">
        <v>580.79</v>
      </c>
      <c r="D82" s="59">
        <v>515.755</v>
      </c>
      <c r="E82" s="59">
        <v>645.32500000000005</v>
      </c>
      <c r="F82" s="59">
        <v>645.32500000000005</v>
      </c>
      <c r="G82" s="59">
        <v>879.56500000000005</v>
      </c>
      <c r="H82" s="59">
        <v>869.94</v>
      </c>
      <c r="I82" s="59">
        <v>971.46</v>
      </c>
      <c r="J82" s="59">
        <v>451.15</v>
      </c>
      <c r="K82" s="59">
        <v>969.77</v>
      </c>
      <c r="N82" s="59">
        <v>519</v>
      </c>
      <c r="O82" s="59">
        <v>517.12</v>
      </c>
      <c r="P82" s="59">
        <v>645.84500000000003</v>
      </c>
      <c r="Q82" s="59">
        <v>973.21</v>
      </c>
      <c r="R82" s="59">
        <v>969.78</v>
      </c>
      <c r="S82" s="59">
        <v>482.91499999999996</v>
      </c>
      <c r="T82" s="59">
        <v>975.69499999999994</v>
      </c>
      <c r="U82" s="59">
        <v>569.33000000000004</v>
      </c>
      <c r="V82" s="59">
        <v>520.5</v>
      </c>
      <c r="W82" s="59">
        <v>519</v>
      </c>
      <c r="X82" s="59">
        <v>973.06500000000005</v>
      </c>
      <c r="Y82" s="59">
        <v>647.5</v>
      </c>
      <c r="Z82" s="59">
        <v>194.1</v>
      </c>
      <c r="AA82" s="59">
        <v>519</v>
      </c>
      <c r="AB82" s="59">
        <v>647.5</v>
      </c>
      <c r="AC82" s="59">
        <v>772.5</v>
      </c>
      <c r="AD82" s="59">
        <v>995.86</v>
      </c>
      <c r="AE82" s="59">
        <v>676.55</v>
      </c>
      <c r="AF82" s="59">
        <v>793.3</v>
      </c>
      <c r="AG82" s="59">
        <v>870.07500000000005</v>
      </c>
      <c r="AH82" s="59">
        <v>773.2</v>
      </c>
      <c r="AI82" s="59">
        <v>872.86500000000001</v>
      </c>
      <c r="AJ82" s="59">
        <v>386.6</v>
      </c>
      <c r="AK82" s="59">
        <v>975.36</v>
      </c>
      <c r="AL82" s="59">
        <v>388.65</v>
      </c>
      <c r="AM82" s="59">
        <v>1002.95</v>
      </c>
      <c r="AN82" s="59">
        <v>964.8</v>
      </c>
      <c r="AO82" s="59">
        <v>604.38</v>
      </c>
      <c r="AP82" s="59">
        <v>675.85500000000002</v>
      </c>
      <c r="BC82" s="59">
        <v>973.07999999999993</v>
      </c>
      <c r="BE82" s="59">
        <v>881.6400000000001</v>
      </c>
      <c r="BF82" s="59">
        <v>9.4999999999999998E-3</v>
      </c>
      <c r="BG82" s="59">
        <v>1488.5</v>
      </c>
    </row>
    <row r="83" spans="1:59" hidden="1">
      <c r="A83" s="59">
        <v>517.14</v>
      </c>
      <c r="B83" s="59">
        <v>581.54</v>
      </c>
      <c r="C83" s="59">
        <v>581.08000000000004</v>
      </c>
      <c r="D83" s="59">
        <v>516.13</v>
      </c>
      <c r="E83" s="59">
        <v>645.65</v>
      </c>
      <c r="F83" s="59">
        <v>645.65</v>
      </c>
      <c r="G83" s="59">
        <v>880</v>
      </c>
      <c r="H83" s="59">
        <v>870.56</v>
      </c>
      <c r="I83" s="59">
        <v>972.02</v>
      </c>
      <c r="J83" s="59">
        <v>451.41</v>
      </c>
      <c r="K83" s="59">
        <v>970.31</v>
      </c>
      <c r="N83" s="59">
        <v>519</v>
      </c>
      <c r="O83" s="59">
        <v>517.41</v>
      </c>
      <c r="P83" s="59">
        <v>646.16</v>
      </c>
      <c r="Q83" s="59">
        <v>973.79</v>
      </c>
      <c r="R83" s="59">
        <v>970.32</v>
      </c>
      <c r="S83" s="59">
        <v>483.18</v>
      </c>
      <c r="T83" s="59">
        <v>976.35</v>
      </c>
      <c r="U83" s="59">
        <v>569.72</v>
      </c>
      <c r="V83" s="59">
        <v>521</v>
      </c>
      <c r="W83" s="59">
        <v>519</v>
      </c>
      <c r="X83" s="59">
        <v>973.6</v>
      </c>
      <c r="Y83" s="59">
        <v>648</v>
      </c>
      <c r="Z83" s="59">
        <v>194.22</v>
      </c>
      <c r="AA83" s="59">
        <v>519</v>
      </c>
      <c r="AB83" s="59">
        <v>648</v>
      </c>
      <c r="AC83" s="59">
        <v>773</v>
      </c>
      <c r="AD83" s="59">
        <v>996.36</v>
      </c>
      <c r="AE83" s="59">
        <v>676.9</v>
      </c>
      <c r="AF83" s="59">
        <v>793.4</v>
      </c>
      <c r="AG83" s="59">
        <v>870.75</v>
      </c>
      <c r="AH83" s="59">
        <v>773.6</v>
      </c>
      <c r="AI83" s="59">
        <v>873.27</v>
      </c>
      <c r="AJ83" s="59">
        <v>386.8</v>
      </c>
      <c r="AK83" s="59">
        <v>975.96</v>
      </c>
      <c r="AL83" s="59">
        <v>388.93</v>
      </c>
      <c r="AM83" s="59">
        <v>1003.1</v>
      </c>
      <c r="AN83" s="59">
        <v>965.4</v>
      </c>
      <c r="AO83" s="59">
        <v>604.88</v>
      </c>
      <c r="AP83" s="59">
        <v>676.38</v>
      </c>
      <c r="BC83" s="59">
        <v>973.66</v>
      </c>
      <c r="BE83" s="59">
        <v>882.07</v>
      </c>
      <c r="BF83" s="59">
        <v>8.9999999999999993E-3</v>
      </c>
      <c r="BG83" s="59">
        <v>1410</v>
      </c>
    </row>
    <row r="84" spans="1:59" hidden="1">
      <c r="A84" s="59">
        <v>517.48500000000001</v>
      </c>
      <c r="B84" s="59">
        <v>581.91</v>
      </c>
      <c r="C84" s="59">
        <v>581.46500000000003</v>
      </c>
      <c r="D84" s="59">
        <v>516.44000000000005</v>
      </c>
      <c r="E84" s="59">
        <v>646.07500000000005</v>
      </c>
      <c r="F84" s="59">
        <v>646.07500000000005</v>
      </c>
      <c r="G84" s="59">
        <v>880.48</v>
      </c>
      <c r="H84" s="59">
        <v>871.15499999999997</v>
      </c>
      <c r="I84" s="59">
        <v>972.65</v>
      </c>
      <c r="J84" s="59">
        <v>451.72500000000002</v>
      </c>
      <c r="K84" s="59">
        <v>970.93</v>
      </c>
      <c r="N84" s="59">
        <v>519.5</v>
      </c>
      <c r="O84" s="59">
        <v>517.78</v>
      </c>
      <c r="P84" s="59">
        <v>646.56999999999994</v>
      </c>
      <c r="Q84" s="59">
        <v>974.4849999999999</v>
      </c>
      <c r="R84" s="59">
        <v>970.94500000000005</v>
      </c>
      <c r="S84" s="59">
        <v>483.42500000000001</v>
      </c>
      <c r="T84" s="59">
        <v>976.98500000000001</v>
      </c>
      <c r="U84" s="59">
        <v>570.05999999999995</v>
      </c>
      <c r="V84" s="59">
        <v>521.5</v>
      </c>
      <c r="W84" s="59">
        <v>519.5</v>
      </c>
      <c r="X84" s="59">
        <v>974.29500000000007</v>
      </c>
      <c r="Y84" s="59">
        <v>648.25</v>
      </c>
      <c r="Z84" s="59">
        <v>194.34</v>
      </c>
      <c r="AA84" s="59">
        <v>519.5</v>
      </c>
      <c r="AB84" s="59">
        <v>648.25</v>
      </c>
      <c r="AC84" s="59">
        <v>773.5</v>
      </c>
      <c r="AD84" s="59">
        <v>996.86</v>
      </c>
      <c r="AE84" s="59">
        <v>677.59999999999991</v>
      </c>
      <c r="AF84" s="59">
        <v>793.59999999999991</v>
      </c>
      <c r="AG84" s="59">
        <v>871.42499999999995</v>
      </c>
      <c r="AH84" s="59">
        <v>774.40000000000009</v>
      </c>
      <c r="AI84" s="59">
        <v>874.07999999999993</v>
      </c>
      <c r="AJ84" s="59">
        <v>387.20000000000005</v>
      </c>
      <c r="AK84" s="59">
        <v>976.65499999999997</v>
      </c>
      <c r="AL84" s="59">
        <v>389.17500000000001</v>
      </c>
      <c r="AM84" s="59">
        <v>1003.28</v>
      </c>
      <c r="AN84" s="59">
        <v>966.3</v>
      </c>
      <c r="AO84" s="59">
        <v>605.255</v>
      </c>
      <c r="AP84" s="59">
        <v>676.90499999999997</v>
      </c>
      <c r="BC84" s="59">
        <v>974.29</v>
      </c>
      <c r="BE84" s="59">
        <v>882.45500000000004</v>
      </c>
      <c r="BF84" s="59">
        <v>8.5000000000000006E-3</v>
      </c>
      <c r="BG84" s="59">
        <v>1332</v>
      </c>
    </row>
    <row r="85" spans="1:59" hidden="1">
      <c r="A85" s="59">
        <v>517.83000000000004</v>
      </c>
      <c r="B85" s="59">
        <v>582.28</v>
      </c>
      <c r="C85" s="59">
        <v>581.85</v>
      </c>
      <c r="D85" s="59">
        <v>516.75</v>
      </c>
      <c r="E85" s="59">
        <v>646.5</v>
      </c>
      <c r="F85" s="59">
        <v>646.5</v>
      </c>
      <c r="G85" s="59">
        <v>880.96</v>
      </c>
      <c r="H85" s="59">
        <v>871.75</v>
      </c>
      <c r="I85" s="59">
        <v>973.28</v>
      </c>
      <c r="J85" s="59">
        <v>452.04</v>
      </c>
      <c r="K85" s="59">
        <v>971.55</v>
      </c>
      <c r="N85" s="59">
        <v>520</v>
      </c>
      <c r="O85" s="59">
        <v>518.15</v>
      </c>
      <c r="P85" s="59">
        <v>646.98</v>
      </c>
      <c r="Q85" s="59">
        <v>975.18</v>
      </c>
      <c r="R85" s="59">
        <v>971.57</v>
      </c>
      <c r="S85" s="59">
        <v>483.67</v>
      </c>
      <c r="T85" s="59">
        <v>977.62</v>
      </c>
      <c r="U85" s="59">
        <v>570.4</v>
      </c>
      <c r="V85" s="59">
        <v>522</v>
      </c>
      <c r="W85" s="59">
        <v>520</v>
      </c>
      <c r="X85" s="59">
        <v>974.99</v>
      </c>
      <c r="Y85" s="59">
        <v>648.5</v>
      </c>
      <c r="Z85" s="59">
        <v>194.46</v>
      </c>
      <c r="AA85" s="59">
        <v>520</v>
      </c>
      <c r="AB85" s="59">
        <v>648.5</v>
      </c>
      <c r="AC85" s="59">
        <v>774</v>
      </c>
      <c r="AD85" s="59">
        <v>997.36</v>
      </c>
      <c r="AE85" s="59">
        <v>678.3</v>
      </c>
      <c r="AF85" s="59">
        <v>793.8</v>
      </c>
      <c r="AG85" s="59">
        <v>872.1</v>
      </c>
      <c r="AH85" s="59">
        <v>775.2</v>
      </c>
      <c r="AI85" s="59">
        <v>874.89</v>
      </c>
      <c r="AJ85" s="59">
        <v>387.6</v>
      </c>
      <c r="AK85" s="59">
        <v>977.35</v>
      </c>
      <c r="AL85" s="59">
        <v>389.42</v>
      </c>
      <c r="AM85" s="59">
        <v>1003.46</v>
      </c>
      <c r="AN85" s="59">
        <v>967.2</v>
      </c>
      <c r="AO85" s="59">
        <v>605.63</v>
      </c>
      <c r="AP85" s="59">
        <v>677.43</v>
      </c>
      <c r="BC85" s="59">
        <v>974.92</v>
      </c>
      <c r="BE85" s="59">
        <v>882.84</v>
      </c>
      <c r="BF85" s="59">
        <v>8.0000000000000002E-3</v>
      </c>
      <c r="BG85" s="59">
        <v>1254</v>
      </c>
    </row>
    <row r="86" spans="1:59" hidden="1">
      <c r="A86" s="59">
        <v>518.17000000000007</v>
      </c>
      <c r="B86" s="59">
        <v>582.70499999999993</v>
      </c>
      <c r="C86" s="59">
        <v>582.23</v>
      </c>
      <c r="D86" s="59">
        <v>517.14</v>
      </c>
      <c r="E86" s="59">
        <v>646.92000000000007</v>
      </c>
      <c r="F86" s="59">
        <v>646.92000000000007</v>
      </c>
      <c r="G86" s="59">
        <v>881.55500000000006</v>
      </c>
      <c r="H86" s="59">
        <v>872.33500000000004</v>
      </c>
      <c r="I86" s="59">
        <v>973.92</v>
      </c>
      <c r="J86" s="59">
        <v>452.36500000000001</v>
      </c>
      <c r="K86" s="59">
        <v>972.2349999999999</v>
      </c>
      <c r="N86" s="59">
        <v>520.5</v>
      </c>
      <c r="O86" s="59">
        <v>518.5</v>
      </c>
      <c r="P86" s="59">
        <v>647.45499999999993</v>
      </c>
      <c r="Q86" s="59">
        <v>975.86999999999989</v>
      </c>
      <c r="R86" s="59">
        <v>972.25</v>
      </c>
      <c r="S86" s="59">
        <v>483.95000000000005</v>
      </c>
      <c r="T86" s="59">
        <v>978.36</v>
      </c>
      <c r="U86" s="59">
        <v>570.77499999999998</v>
      </c>
      <c r="V86" s="59">
        <v>522</v>
      </c>
      <c r="W86" s="59">
        <v>520.5</v>
      </c>
      <c r="X86" s="59">
        <v>975.73500000000001</v>
      </c>
      <c r="Y86" s="59">
        <v>649</v>
      </c>
      <c r="Z86" s="59">
        <v>194.61</v>
      </c>
      <c r="AA86" s="59">
        <v>520.5</v>
      </c>
      <c r="AB86" s="59">
        <v>649</v>
      </c>
      <c r="AC86" s="59">
        <v>775</v>
      </c>
      <c r="AD86" s="59">
        <v>997.86</v>
      </c>
      <c r="AE86" s="59">
        <v>679</v>
      </c>
      <c r="AF86" s="59">
        <v>794</v>
      </c>
      <c r="AG86" s="59">
        <v>872.77500000000009</v>
      </c>
      <c r="AH86" s="59">
        <v>776</v>
      </c>
      <c r="AI86" s="59">
        <v>875.7</v>
      </c>
      <c r="AJ86" s="59">
        <v>388</v>
      </c>
      <c r="AK86" s="59">
        <v>978.19499999999994</v>
      </c>
      <c r="AL86" s="59">
        <v>389.70000000000005</v>
      </c>
      <c r="AM86" s="59">
        <v>1003.6400000000001</v>
      </c>
      <c r="AN86" s="59">
        <v>968.2</v>
      </c>
      <c r="AO86" s="59">
        <v>606.13</v>
      </c>
      <c r="AP86" s="59">
        <v>678.04</v>
      </c>
      <c r="BC86" s="59">
        <v>975.65499999999997</v>
      </c>
      <c r="BE86" s="59">
        <v>883.41499999999996</v>
      </c>
      <c r="BF86" s="59">
        <v>7.4999999999999997E-3</v>
      </c>
      <c r="BG86" s="59">
        <v>1175.5</v>
      </c>
    </row>
    <row r="87" spans="1:59" hidden="1">
      <c r="A87" s="59">
        <v>518.51</v>
      </c>
      <c r="B87" s="59">
        <v>583.13</v>
      </c>
      <c r="C87" s="59">
        <v>582.61</v>
      </c>
      <c r="D87" s="59">
        <v>517.53</v>
      </c>
      <c r="E87" s="59">
        <v>647.34</v>
      </c>
      <c r="F87" s="59">
        <v>647.34</v>
      </c>
      <c r="G87" s="59">
        <v>882.15</v>
      </c>
      <c r="H87" s="59">
        <v>872.92</v>
      </c>
      <c r="I87" s="59">
        <v>974.56</v>
      </c>
      <c r="J87" s="59">
        <v>452.69</v>
      </c>
      <c r="K87" s="59">
        <v>972.92</v>
      </c>
      <c r="N87" s="59">
        <v>521</v>
      </c>
      <c r="O87" s="59">
        <v>518.85</v>
      </c>
      <c r="P87" s="59">
        <v>647.92999999999995</v>
      </c>
      <c r="Q87" s="59">
        <v>976.56</v>
      </c>
      <c r="R87" s="59">
        <v>972.93</v>
      </c>
      <c r="S87" s="59">
        <v>484.23</v>
      </c>
      <c r="T87" s="59">
        <v>979.1</v>
      </c>
      <c r="U87" s="59">
        <v>571.15</v>
      </c>
      <c r="V87" s="59">
        <v>522</v>
      </c>
      <c r="W87" s="59">
        <v>521</v>
      </c>
      <c r="X87" s="59">
        <v>976.48</v>
      </c>
      <c r="Y87" s="59">
        <v>649.5</v>
      </c>
      <c r="Z87" s="59">
        <v>194.76</v>
      </c>
      <c r="AA87" s="59">
        <v>521</v>
      </c>
      <c r="AB87" s="59">
        <v>649.5</v>
      </c>
      <c r="AC87" s="59">
        <v>776</v>
      </c>
      <c r="AD87" s="59">
        <v>998.36</v>
      </c>
      <c r="AE87" s="59">
        <v>679.7</v>
      </c>
      <c r="AF87" s="59">
        <v>794.2</v>
      </c>
      <c r="AG87" s="59">
        <v>873.45</v>
      </c>
      <c r="AH87" s="59">
        <v>776.8</v>
      </c>
      <c r="AI87" s="59">
        <v>876.51</v>
      </c>
      <c r="AJ87" s="59">
        <v>388.4</v>
      </c>
      <c r="AK87" s="59">
        <v>979.04</v>
      </c>
      <c r="AL87" s="59">
        <v>389.98</v>
      </c>
      <c r="AM87" s="59">
        <v>1003.82</v>
      </c>
      <c r="AN87" s="59">
        <v>969.2</v>
      </c>
      <c r="AO87" s="59">
        <v>606.63</v>
      </c>
      <c r="AP87" s="59">
        <v>678.65</v>
      </c>
      <c r="BC87" s="59">
        <v>976.39</v>
      </c>
      <c r="BE87" s="59">
        <v>883.99</v>
      </c>
      <c r="BF87" s="59">
        <v>7.0000000000000001E-3</v>
      </c>
      <c r="BG87" s="59">
        <v>1097</v>
      </c>
    </row>
    <row r="88" spans="1:59" hidden="1">
      <c r="A88" s="59">
        <v>518.92000000000007</v>
      </c>
      <c r="B88" s="59">
        <v>583.505</v>
      </c>
      <c r="C88" s="59">
        <v>583.03</v>
      </c>
      <c r="D88" s="59">
        <v>517.93000000000006</v>
      </c>
      <c r="E88" s="59">
        <v>647.80999999999995</v>
      </c>
      <c r="F88" s="59">
        <v>647.80999999999995</v>
      </c>
      <c r="G88" s="59">
        <v>882.79</v>
      </c>
      <c r="H88" s="59">
        <v>873.55</v>
      </c>
      <c r="I88" s="59">
        <v>975.28</v>
      </c>
      <c r="J88" s="59">
        <v>453.01499999999999</v>
      </c>
      <c r="K88" s="59">
        <v>973.66499999999996</v>
      </c>
      <c r="N88" s="59">
        <v>521</v>
      </c>
      <c r="O88" s="59">
        <v>519.29</v>
      </c>
      <c r="P88" s="59">
        <v>648.36999999999989</v>
      </c>
      <c r="Q88" s="59">
        <v>977.33999999999992</v>
      </c>
      <c r="R88" s="59">
        <v>973.67499999999995</v>
      </c>
      <c r="S88" s="59">
        <v>484.58000000000004</v>
      </c>
      <c r="T88" s="59">
        <v>979.91499999999996</v>
      </c>
      <c r="U88" s="59">
        <v>571.58500000000004</v>
      </c>
      <c r="V88" s="59">
        <v>522.5</v>
      </c>
      <c r="W88" s="59">
        <v>521</v>
      </c>
      <c r="X88" s="59">
        <v>977.30500000000006</v>
      </c>
      <c r="Y88" s="59">
        <v>650</v>
      </c>
      <c r="Z88" s="59">
        <v>194.94</v>
      </c>
      <c r="AA88" s="59">
        <v>521</v>
      </c>
      <c r="AB88" s="59">
        <v>650</v>
      </c>
      <c r="AC88" s="59">
        <v>777</v>
      </c>
      <c r="AD88" s="59">
        <v>998.86</v>
      </c>
      <c r="AE88" s="59">
        <v>680.40000000000009</v>
      </c>
      <c r="AF88" s="59">
        <v>794.40000000000009</v>
      </c>
      <c r="AG88" s="59">
        <v>874.35</v>
      </c>
      <c r="AH88" s="59">
        <v>777.59999999999991</v>
      </c>
      <c r="AI88" s="59">
        <v>877.31999999999994</v>
      </c>
      <c r="AJ88" s="59">
        <v>388.79999999999995</v>
      </c>
      <c r="AK88" s="59">
        <v>979.92</v>
      </c>
      <c r="AL88" s="59">
        <v>390.35500000000002</v>
      </c>
      <c r="AM88" s="59">
        <v>1004.03</v>
      </c>
      <c r="AN88" s="59">
        <v>970.1</v>
      </c>
      <c r="AO88" s="59">
        <v>607.13</v>
      </c>
      <c r="AP88" s="59">
        <v>679.44</v>
      </c>
      <c r="BC88" s="59">
        <v>977.31999999999994</v>
      </c>
      <c r="BE88" s="59">
        <v>884.54</v>
      </c>
      <c r="BF88" s="59">
        <v>6.5000000000000006E-3</v>
      </c>
      <c r="BG88" s="59">
        <v>1018.5</v>
      </c>
    </row>
    <row r="89" spans="1:59" hidden="1">
      <c r="A89" s="59">
        <v>519.33000000000004</v>
      </c>
      <c r="B89" s="59">
        <v>583.88</v>
      </c>
      <c r="C89" s="59">
        <v>583.45000000000005</v>
      </c>
      <c r="D89" s="59">
        <v>518.33000000000004</v>
      </c>
      <c r="E89" s="59">
        <v>648.28</v>
      </c>
      <c r="F89" s="59">
        <v>648.28</v>
      </c>
      <c r="G89" s="59">
        <v>883.43</v>
      </c>
      <c r="H89" s="59">
        <v>874.18</v>
      </c>
      <c r="I89" s="59">
        <v>976</v>
      </c>
      <c r="J89" s="59">
        <v>453.34</v>
      </c>
      <c r="K89" s="59">
        <v>974.41</v>
      </c>
      <c r="N89" s="59">
        <v>521</v>
      </c>
      <c r="O89" s="59">
        <v>519.73</v>
      </c>
      <c r="P89" s="59">
        <v>648.80999999999995</v>
      </c>
      <c r="Q89" s="59">
        <v>978.12</v>
      </c>
      <c r="R89" s="59">
        <v>974.42</v>
      </c>
      <c r="S89" s="59">
        <v>484.93</v>
      </c>
      <c r="T89" s="59">
        <v>980.73</v>
      </c>
      <c r="U89" s="59">
        <v>572.02</v>
      </c>
      <c r="V89" s="59">
        <v>523</v>
      </c>
      <c r="W89" s="59">
        <v>521</v>
      </c>
      <c r="X89" s="59">
        <v>978.13</v>
      </c>
      <c r="Y89" s="59">
        <v>650.5</v>
      </c>
      <c r="Z89" s="59">
        <v>195.12</v>
      </c>
      <c r="AA89" s="59">
        <v>521</v>
      </c>
      <c r="AB89" s="59">
        <v>650.5</v>
      </c>
      <c r="AC89" s="59">
        <v>778</v>
      </c>
      <c r="AD89" s="59">
        <v>999.36</v>
      </c>
      <c r="AE89" s="59">
        <v>681.1</v>
      </c>
      <c r="AF89" s="59">
        <v>794.6</v>
      </c>
      <c r="AG89" s="59">
        <v>875.25</v>
      </c>
      <c r="AH89" s="59">
        <v>778.4</v>
      </c>
      <c r="AI89" s="59">
        <v>878.13</v>
      </c>
      <c r="AJ89" s="59">
        <v>389.2</v>
      </c>
      <c r="AK89" s="59">
        <v>980.8</v>
      </c>
      <c r="AL89" s="59">
        <v>390.73</v>
      </c>
      <c r="AM89" s="59">
        <v>1004.24</v>
      </c>
      <c r="AN89" s="59">
        <v>971</v>
      </c>
      <c r="AO89" s="59">
        <v>607.63</v>
      </c>
      <c r="AP89" s="59">
        <v>680.23</v>
      </c>
      <c r="BC89" s="59">
        <v>978.25</v>
      </c>
      <c r="BE89" s="59">
        <v>885.09</v>
      </c>
      <c r="BF89" s="59">
        <v>6.0000000000000001E-3</v>
      </c>
      <c r="BG89" s="59">
        <v>940</v>
      </c>
    </row>
    <row r="90" spans="1:59" hidden="1">
      <c r="A90" s="59">
        <v>519.71</v>
      </c>
      <c r="B90" s="59">
        <v>584.44000000000005</v>
      </c>
      <c r="C90" s="59">
        <v>583.97</v>
      </c>
      <c r="D90" s="59">
        <v>518.78500000000008</v>
      </c>
      <c r="E90" s="59">
        <v>648.86</v>
      </c>
      <c r="F90" s="59">
        <v>648.86</v>
      </c>
      <c r="G90" s="59">
        <v>884.255</v>
      </c>
      <c r="H90" s="59">
        <v>874.96</v>
      </c>
      <c r="I90" s="59">
        <v>976.83500000000004</v>
      </c>
      <c r="J90" s="59">
        <v>453.745</v>
      </c>
      <c r="K90" s="59">
        <v>975.22</v>
      </c>
      <c r="N90" s="59">
        <v>521.5</v>
      </c>
      <c r="O90" s="59">
        <v>520.15000000000009</v>
      </c>
      <c r="P90" s="59">
        <v>649.40499999999997</v>
      </c>
      <c r="Q90" s="59">
        <v>978.98500000000001</v>
      </c>
      <c r="R90" s="59">
        <v>975.23</v>
      </c>
      <c r="S90" s="59">
        <v>485.23500000000001</v>
      </c>
      <c r="T90" s="59">
        <v>981.58500000000004</v>
      </c>
      <c r="U90" s="59">
        <v>572.51499999999999</v>
      </c>
      <c r="V90" s="59">
        <v>523.5</v>
      </c>
      <c r="W90" s="59">
        <v>521.5</v>
      </c>
      <c r="X90" s="59">
        <v>979.03</v>
      </c>
      <c r="Y90" s="59">
        <v>651</v>
      </c>
      <c r="Z90" s="59">
        <v>195.26999999999998</v>
      </c>
      <c r="AA90" s="59">
        <v>521.5</v>
      </c>
      <c r="AB90" s="59">
        <v>651</v>
      </c>
      <c r="AC90" s="59">
        <v>778.5</v>
      </c>
      <c r="AD90" s="59">
        <v>1000.1</v>
      </c>
      <c r="AE90" s="59">
        <v>681.8</v>
      </c>
      <c r="AF90" s="59">
        <v>794.8</v>
      </c>
      <c r="AG90" s="59">
        <v>876.375</v>
      </c>
      <c r="AH90" s="59">
        <v>779.2</v>
      </c>
      <c r="AI90" s="59">
        <v>878.94</v>
      </c>
      <c r="AJ90" s="59">
        <v>389.6</v>
      </c>
      <c r="AK90" s="59">
        <v>981.77499999999998</v>
      </c>
      <c r="AL90" s="59">
        <v>391.08000000000004</v>
      </c>
      <c r="AM90" s="59">
        <v>1004.49</v>
      </c>
      <c r="AN90" s="59">
        <v>972.1</v>
      </c>
      <c r="AO90" s="59">
        <v>608.31500000000005</v>
      </c>
      <c r="AP90" s="59">
        <v>681.01499999999999</v>
      </c>
      <c r="BC90" s="59">
        <v>979.16499999999996</v>
      </c>
      <c r="BE90" s="59">
        <v>885.68000000000006</v>
      </c>
      <c r="BF90" s="59">
        <v>5.4999999999999997E-3</v>
      </c>
      <c r="BG90" s="59">
        <v>862</v>
      </c>
    </row>
    <row r="91" spans="1:59" hidden="1">
      <c r="A91" s="59">
        <v>520.09</v>
      </c>
      <c r="B91" s="59">
        <v>585</v>
      </c>
      <c r="C91" s="59">
        <v>584.49</v>
      </c>
      <c r="D91" s="59">
        <v>519.24</v>
      </c>
      <c r="E91" s="59">
        <v>649.44000000000005</v>
      </c>
      <c r="F91" s="59">
        <v>649.44000000000005</v>
      </c>
      <c r="G91" s="59">
        <v>885.08</v>
      </c>
      <c r="H91" s="59">
        <v>875.74</v>
      </c>
      <c r="I91" s="59">
        <v>977.67</v>
      </c>
      <c r="J91" s="59">
        <v>454.15</v>
      </c>
      <c r="K91" s="59">
        <v>976.03</v>
      </c>
      <c r="N91" s="59">
        <v>522</v>
      </c>
      <c r="O91" s="59">
        <v>520.57000000000005</v>
      </c>
      <c r="P91" s="59">
        <v>650</v>
      </c>
      <c r="Q91" s="59">
        <v>979.85</v>
      </c>
      <c r="R91" s="59">
        <v>976.04</v>
      </c>
      <c r="S91" s="59">
        <v>485.54</v>
      </c>
      <c r="T91" s="59">
        <v>982.44</v>
      </c>
      <c r="U91" s="59">
        <v>573.01</v>
      </c>
      <c r="V91" s="59">
        <v>524</v>
      </c>
      <c r="W91" s="59">
        <v>522</v>
      </c>
      <c r="X91" s="59">
        <v>979.93</v>
      </c>
      <c r="Y91" s="59">
        <v>651.5</v>
      </c>
      <c r="Z91" s="59">
        <v>195.42</v>
      </c>
      <c r="AA91" s="59">
        <v>522</v>
      </c>
      <c r="AB91" s="59">
        <v>651.5</v>
      </c>
      <c r="AC91" s="59">
        <v>779</v>
      </c>
      <c r="AD91" s="59">
        <v>1000.84</v>
      </c>
      <c r="AE91" s="59">
        <v>682.5</v>
      </c>
      <c r="AF91" s="59">
        <v>795</v>
      </c>
      <c r="AG91" s="59">
        <v>877.5</v>
      </c>
      <c r="AH91" s="59">
        <v>780</v>
      </c>
      <c r="AI91" s="59">
        <v>879.75</v>
      </c>
      <c r="AJ91" s="59">
        <v>390</v>
      </c>
      <c r="AK91" s="59">
        <v>982.75</v>
      </c>
      <c r="AL91" s="59">
        <v>391.43</v>
      </c>
      <c r="AM91" s="59">
        <v>1004.74</v>
      </c>
      <c r="AN91" s="59">
        <v>973.2</v>
      </c>
      <c r="AO91" s="59">
        <v>609</v>
      </c>
      <c r="AP91" s="59">
        <v>681.8</v>
      </c>
      <c r="BC91" s="59">
        <v>980.08</v>
      </c>
      <c r="BE91" s="59">
        <v>886.27</v>
      </c>
      <c r="BF91" s="59">
        <v>5.0000000000000001E-3</v>
      </c>
      <c r="BG91" s="59">
        <v>784</v>
      </c>
    </row>
    <row r="92" spans="1:59" hidden="1">
      <c r="A92" s="59">
        <v>520.6400000000001</v>
      </c>
      <c r="B92" s="59">
        <v>585.54999999999995</v>
      </c>
      <c r="C92" s="59">
        <v>585.005</v>
      </c>
      <c r="D92" s="59">
        <v>519.81999999999994</v>
      </c>
      <c r="E92" s="59">
        <v>650</v>
      </c>
      <c r="F92" s="59">
        <v>650</v>
      </c>
      <c r="G92" s="59">
        <v>885.81999999999994</v>
      </c>
      <c r="H92" s="59">
        <v>876.63499999999999</v>
      </c>
      <c r="I92" s="59">
        <v>978.57999999999993</v>
      </c>
      <c r="J92" s="59">
        <v>454.60500000000002</v>
      </c>
      <c r="K92" s="59">
        <v>976.93000000000006</v>
      </c>
      <c r="N92" s="59">
        <v>522.5</v>
      </c>
      <c r="O92" s="59">
        <v>521.10500000000002</v>
      </c>
      <c r="P92" s="59">
        <v>650.61</v>
      </c>
      <c r="Q92" s="59">
        <v>980.84</v>
      </c>
      <c r="R92" s="59">
        <v>976.94</v>
      </c>
      <c r="S92" s="59">
        <v>485.995</v>
      </c>
      <c r="T92" s="59">
        <v>983.38000000000011</v>
      </c>
      <c r="U92" s="59">
        <v>573.58500000000004</v>
      </c>
      <c r="V92" s="59">
        <v>524.5</v>
      </c>
      <c r="W92" s="59">
        <v>522.5</v>
      </c>
      <c r="X92" s="59">
        <v>980.88499999999999</v>
      </c>
      <c r="Y92" s="59">
        <v>652.25</v>
      </c>
      <c r="Z92" s="59">
        <v>195.6</v>
      </c>
      <c r="AA92" s="59">
        <v>522.5</v>
      </c>
      <c r="AB92" s="59">
        <v>652.25</v>
      </c>
      <c r="AC92" s="59">
        <v>780</v>
      </c>
      <c r="AD92" s="59">
        <v>1001.6</v>
      </c>
      <c r="AE92" s="59">
        <v>683.55</v>
      </c>
      <c r="AF92" s="59">
        <v>795.3</v>
      </c>
      <c r="AG92" s="59">
        <v>878.625</v>
      </c>
      <c r="AH92" s="59">
        <v>781.2</v>
      </c>
      <c r="AI92" s="59">
        <v>880.96499999999992</v>
      </c>
      <c r="AJ92" s="59">
        <v>390.6</v>
      </c>
      <c r="AK92" s="59">
        <v>983.875</v>
      </c>
      <c r="AL92" s="59">
        <v>391.88</v>
      </c>
      <c r="AM92" s="59">
        <v>1004.99</v>
      </c>
      <c r="AN92" s="59">
        <v>974.40000000000009</v>
      </c>
      <c r="AO92" s="59">
        <v>609.625</v>
      </c>
      <c r="AP92" s="59">
        <v>682.58999999999992</v>
      </c>
      <c r="BC92" s="59">
        <v>981</v>
      </c>
      <c r="BE92" s="59">
        <v>886.9</v>
      </c>
      <c r="BF92" s="59">
        <v>4.5000000000000005E-3</v>
      </c>
      <c r="BG92" s="59">
        <v>705.5</v>
      </c>
    </row>
    <row r="93" spans="1:59" hidden="1">
      <c r="A93" s="59">
        <v>521.19000000000005</v>
      </c>
      <c r="B93" s="59">
        <v>586.1</v>
      </c>
      <c r="C93" s="59">
        <v>585.52</v>
      </c>
      <c r="D93" s="59">
        <v>520.4</v>
      </c>
      <c r="E93" s="59">
        <v>650.55999999999995</v>
      </c>
      <c r="F93" s="59">
        <v>650.55999999999995</v>
      </c>
      <c r="G93" s="59">
        <v>886.56</v>
      </c>
      <c r="H93" s="59">
        <v>877.53</v>
      </c>
      <c r="I93" s="59">
        <v>979.49</v>
      </c>
      <c r="J93" s="59">
        <v>455.06</v>
      </c>
      <c r="K93" s="59">
        <v>977.83</v>
      </c>
      <c r="N93" s="59">
        <v>523</v>
      </c>
      <c r="O93" s="59">
        <v>521.64</v>
      </c>
      <c r="P93" s="59">
        <v>651.22</v>
      </c>
      <c r="Q93" s="59">
        <v>981.83</v>
      </c>
      <c r="R93" s="59">
        <v>977.84</v>
      </c>
      <c r="S93" s="59">
        <v>486.45</v>
      </c>
      <c r="T93" s="59">
        <v>984.32</v>
      </c>
      <c r="U93" s="59">
        <v>574.16</v>
      </c>
      <c r="V93" s="59">
        <v>525</v>
      </c>
      <c r="W93" s="59">
        <v>523</v>
      </c>
      <c r="X93" s="59">
        <v>981.84</v>
      </c>
      <c r="Y93" s="59">
        <v>653</v>
      </c>
      <c r="Z93" s="59">
        <v>195.78</v>
      </c>
      <c r="AA93" s="59">
        <v>523</v>
      </c>
      <c r="AB93" s="59">
        <v>653</v>
      </c>
      <c r="AC93" s="59">
        <v>781</v>
      </c>
      <c r="AD93" s="59">
        <v>1002.36</v>
      </c>
      <c r="AE93" s="59">
        <v>684.6</v>
      </c>
      <c r="AF93" s="59">
        <v>795.6</v>
      </c>
      <c r="AG93" s="59">
        <v>879.75</v>
      </c>
      <c r="AH93" s="59">
        <v>782.4</v>
      </c>
      <c r="AI93" s="59">
        <v>882.18</v>
      </c>
      <c r="AJ93" s="59">
        <v>391.2</v>
      </c>
      <c r="AK93" s="59">
        <v>985</v>
      </c>
      <c r="AL93" s="59">
        <v>392.33</v>
      </c>
      <c r="AM93" s="59">
        <v>1005.24</v>
      </c>
      <c r="AN93" s="59">
        <v>975.6</v>
      </c>
      <c r="AO93" s="59">
        <v>610.25</v>
      </c>
      <c r="AP93" s="59">
        <v>683.38</v>
      </c>
      <c r="BC93" s="59">
        <v>981.92</v>
      </c>
      <c r="BE93" s="59">
        <v>887.53</v>
      </c>
      <c r="BF93" s="59">
        <v>4.0000000000000001E-3</v>
      </c>
      <c r="BG93" s="59">
        <v>627</v>
      </c>
    </row>
    <row r="94" spans="1:59" hidden="1">
      <c r="A94" s="59">
        <v>521.75500000000011</v>
      </c>
      <c r="B94" s="59">
        <v>586.72500000000002</v>
      </c>
      <c r="C94" s="59">
        <v>586.17499999999995</v>
      </c>
      <c r="D94" s="59">
        <v>520.86500000000001</v>
      </c>
      <c r="E94" s="59">
        <v>651.29499999999996</v>
      </c>
      <c r="F94" s="59">
        <v>651.29499999999996</v>
      </c>
      <c r="G94" s="59">
        <v>887.61500000000001</v>
      </c>
      <c r="H94" s="59">
        <v>878.72499999999991</v>
      </c>
      <c r="I94" s="59">
        <v>980.46500000000003</v>
      </c>
      <c r="J94" s="59">
        <v>455.55500000000001</v>
      </c>
      <c r="K94" s="59">
        <v>978.72500000000002</v>
      </c>
      <c r="N94" s="59">
        <v>524</v>
      </c>
      <c r="O94" s="59">
        <v>522.23500000000001</v>
      </c>
      <c r="P94" s="59">
        <v>651.93000000000006</v>
      </c>
      <c r="Q94" s="59">
        <v>982.94</v>
      </c>
      <c r="R94" s="59">
        <v>978.73500000000001</v>
      </c>
      <c r="S94" s="59">
        <v>486.81</v>
      </c>
      <c r="T94" s="59">
        <v>985.51</v>
      </c>
      <c r="U94" s="59">
        <v>574.77</v>
      </c>
      <c r="V94" s="59">
        <v>525.5</v>
      </c>
      <c r="W94" s="59">
        <v>524</v>
      </c>
      <c r="X94" s="59">
        <v>983.05</v>
      </c>
      <c r="Y94" s="59">
        <v>653.75</v>
      </c>
      <c r="Z94" s="59">
        <v>196.01999999999998</v>
      </c>
      <c r="AA94" s="59">
        <v>524</v>
      </c>
      <c r="AB94" s="59">
        <v>653.75</v>
      </c>
      <c r="AC94" s="59">
        <v>782.5</v>
      </c>
      <c r="AD94" s="59">
        <v>1003.1</v>
      </c>
      <c r="AE94" s="59">
        <v>685.3</v>
      </c>
      <c r="AF94" s="59">
        <v>795.8</v>
      </c>
      <c r="AG94" s="59">
        <v>880.875</v>
      </c>
      <c r="AH94" s="59">
        <v>783.2</v>
      </c>
      <c r="AI94" s="59">
        <v>882.99</v>
      </c>
      <c r="AJ94" s="59">
        <v>391.6</v>
      </c>
      <c r="AK94" s="59">
        <v>986.495</v>
      </c>
      <c r="AL94" s="59">
        <v>392.86500000000001</v>
      </c>
      <c r="AM94" s="59">
        <v>1005.53</v>
      </c>
      <c r="AN94" s="59">
        <v>977</v>
      </c>
      <c r="AO94" s="59">
        <v>611.06500000000005</v>
      </c>
      <c r="AP94" s="59">
        <v>684.43000000000006</v>
      </c>
      <c r="BC94" s="59">
        <v>983.21499999999992</v>
      </c>
      <c r="BE94" s="59">
        <v>888.44</v>
      </c>
      <c r="BF94" s="59">
        <v>3.5000000000000001E-3</v>
      </c>
      <c r="BG94" s="59">
        <v>548.5</v>
      </c>
    </row>
    <row r="95" spans="1:59" hidden="1">
      <c r="A95" s="59">
        <v>522.32000000000005</v>
      </c>
      <c r="B95" s="59">
        <v>587.35</v>
      </c>
      <c r="C95" s="59">
        <v>586.83000000000004</v>
      </c>
      <c r="D95" s="59">
        <v>521.33000000000004</v>
      </c>
      <c r="E95" s="59">
        <v>652.03</v>
      </c>
      <c r="F95" s="59">
        <v>652.03</v>
      </c>
      <c r="G95" s="59">
        <v>888.67</v>
      </c>
      <c r="H95" s="59">
        <v>879.92</v>
      </c>
      <c r="I95" s="59">
        <v>981.44</v>
      </c>
      <c r="J95" s="59">
        <v>456.05</v>
      </c>
      <c r="K95" s="59">
        <v>979.62</v>
      </c>
      <c r="N95" s="59">
        <v>525</v>
      </c>
      <c r="O95" s="59">
        <v>522.83000000000004</v>
      </c>
      <c r="P95" s="59">
        <v>652.64</v>
      </c>
      <c r="Q95" s="59">
        <v>984.05</v>
      </c>
      <c r="R95" s="59">
        <v>979.63</v>
      </c>
      <c r="S95" s="59">
        <v>487.17</v>
      </c>
      <c r="T95" s="59">
        <v>986.7</v>
      </c>
      <c r="U95" s="59">
        <v>575.38</v>
      </c>
      <c r="V95" s="59">
        <v>526</v>
      </c>
      <c r="W95" s="59">
        <v>525</v>
      </c>
      <c r="X95" s="59">
        <v>984.26</v>
      </c>
      <c r="Y95" s="59">
        <v>654.5</v>
      </c>
      <c r="Z95" s="59">
        <v>196.26</v>
      </c>
      <c r="AA95" s="59">
        <v>525</v>
      </c>
      <c r="AB95" s="59">
        <v>654.5</v>
      </c>
      <c r="AC95" s="59">
        <v>784</v>
      </c>
      <c r="AD95" s="59">
        <v>1003.84</v>
      </c>
      <c r="AE95" s="59">
        <v>686</v>
      </c>
      <c r="AF95" s="59">
        <v>796</v>
      </c>
      <c r="AG95" s="59">
        <v>882</v>
      </c>
      <c r="AH95" s="59">
        <v>784</v>
      </c>
      <c r="AI95" s="59">
        <v>883.8</v>
      </c>
      <c r="AJ95" s="59">
        <v>392</v>
      </c>
      <c r="AK95" s="59">
        <v>987.99</v>
      </c>
      <c r="AL95" s="59">
        <v>393.4</v>
      </c>
      <c r="AM95" s="59">
        <v>1005.82</v>
      </c>
      <c r="AN95" s="59">
        <v>978.4</v>
      </c>
      <c r="AO95" s="59">
        <v>611.88</v>
      </c>
      <c r="AP95" s="59">
        <v>685.48</v>
      </c>
      <c r="BC95" s="59">
        <v>984.51</v>
      </c>
      <c r="BE95" s="59">
        <v>889.35</v>
      </c>
      <c r="BF95" s="59">
        <v>3.0000000000000001E-3</v>
      </c>
      <c r="BG95" s="59">
        <v>470</v>
      </c>
    </row>
    <row r="96" spans="1:59" hidden="1">
      <c r="A96" s="59">
        <v>523.00500000000011</v>
      </c>
      <c r="B96" s="59">
        <v>588.17000000000007</v>
      </c>
      <c r="C96" s="59">
        <v>587.67000000000007</v>
      </c>
      <c r="D96" s="59">
        <v>522.08000000000004</v>
      </c>
      <c r="E96" s="59">
        <v>652.97</v>
      </c>
      <c r="F96" s="59">
        <v>652.97</v>
      </c>
      <c r="G96" s="59">
        <v>889.87</v>
      </c>
      <c r="H96" s="59">
        <v>881.2349999999999</v>
      </c>
      <c r="I96" s="59">
        <v>982.81</v>
      </c>
      <c r="J96" s="59">
        <v>456.59500000000003</v>
      </c>
      <c r="K96" s="59">
        <v>981.05</v>
      </c>
      <c r="N96" s="59">
        <v>525.5</v>
      </c>
      <c r="O96" s="59">
        <v>523.47500000000002</v>
      </c>
      <c r="P96" s="59">
        <v>653.55500000000006</v>
      </c>
      <c r="Q96" s="59">
        <v>985.245</v>
      </c>
      <c r="R96" s="59">
        <v>981.06500000000005</v>
      </c>
      <c r="S96" s="59">
        <v>487.77</v>
      </c>
      <c r="T96" s="59">
        <v>988.10500000000002</v>
      </c>
      <c r="U96" s="59">
        <v>576.14</v>
      </c>
      <c r="V96" s="59">
        <v>527</v>
      </c>
      <c r="W96" s="59">
        <v>525.5</v>
      </c>
      <c r="X96" s="59">
        <v>985.85</v>
      </c>
      <c r="Y96" s="59">
        <v>655.5</v>
      </c>
      <c r="Z96" s="59">
        <v>196.56</v>
      </c>
      <c r="AA96" s="59">
        <v>525.5</v>
      </c>
      <c r="AB96" s="59">
        <v>655.5</v>
      </c>
      <c r="AC96" s="59">
        <v>785</v>
      </c>
      <c r="AD96" s="59">
        <v>1004.84</v>
      </c>
      <c r="AE96" s="59">
        <v>687.4</v>
      </c>
      <c r="AF96" s="59">
        <v>796.4</v>
      </c>
      <c r="AG96" s="59">
        <v>883.35</v>
      </c>
      <c r="AH96" s="59">
        <v>785.6</v>
      </c>
      <c r="AI96" s="59">
        <v>885.42</v>
      </c>
      <c r="AJ96" s="59">
        <v>392.8</v>
      </c>
      <c r="AK96" s="59">
        <v>989.27</v>
      </c>
      <c r="AL96" s="59">
        <v>393.88499999999999</v>
      </c>
      <c r="AM96" s="59">
        <v>1006.1600000000001</v>
      </c>
      <c r="AN96" s="59">
        <v>980.2</v>
      </c>
      <c r="AO96" s="59">
        <v>612.755</v>
      </c>
      <c r="AP96" s="59">
        <v>686.61500000000001</v>
      </c>
      <c r="BC96" s="59">
        <v>985.94</v>
      </c>
      <c r="BE96" s="59">
        <v>890.33500000000004</v>
      </c>
      <c r="BF96" s="59">
        <v>2.5000000000000001E-3</v>
      </c>
      <c r="BG96" s="59">
        <v>391.5</v>
      </c>
    </row>
    <row r="97" spans="1:59" hidden="1">
      <c r="A97" s="59">
        <v>523.69000000000005</v>
      </c>
      <c r="B97" s="59">
        <v>588.99</v>
      </c>
      <c r="C97" s="59">
        <v>588.51</v>
      </c>
      <c r="D97" s="59">
        <v>522.83000000000004</v>
      </c>
      <c r="E97" s="59">
        <v>653.91</v>
      </c>
      <c r="F97" s="59">
        <v>653.91</v>
      </c>
      <c r="G97" s="59">
        <v>891.07</v>
      </c>
      <c r="H97" s="59">
        <v>882.55</v>
      </c>
      <c r="I97" s="59">
        <v>984.18</v>
      </c>
      <c r="J97" s="59">
        <v>457.14</v>
      </c>
      <c r="K97" s="59">
        <v>982.48</v>
      </c>
      <c r="N97" s="59">
        <v>526</v>
      </c>
      <c r="O97" s="59">
        <v>524.12</v>
      </c>
      <c r="P97" s="59">
        <v>654.47</v>
      </c>
      <c r="Q97" s="59">
        <v>986.44</v>
      </c>
      <c r="R97" s="59">
        <v>982.5</v>
      </c>
      <c r="S97" s="59">
        <v>488.37</v>
      </c>
      <c r="T97" s="59">
        <v>989.51</v>
      </c>
      <c r="U97" s="59">
        <v>576.9</v>
      </c>
      <c r="V97" s="59">
        <v>528</v>
      </c>
      <c r="W97" s="59">
        <v>526</v>
      </c>
      <c r="X97" s="59">
        <v>987.44</v>
      </c>
      <c r="Y97" s="59">
        <v>656.5</v>
      </c>
      <c r="Z97" s="59">
        <v>196.86</v>
      </c>
      <c r="AA97" s="59">
        <v>526</v>
      </c>
      <c r="AB97" s="59">
        <v>656.5</v>
      </c>
      <c r="AC97" s="59">
        <v>786</v>
      </c>
      <c r="AD97" s="59">
        <v>1005.84</v>
      </c>
      <c r="AE97" s="59">
        <v>688.8</v>
      </c>
      <c r="AF97" s="59">
        <v>796.8</v>
      </c>
      <c r="AG97" s="59">
        <v>884.7</v>
      </c>
      <c r="AH97" s="59">
        <v>787.2</v>
      </c>
      <c r="AI97" s="59">
        <v>887.04</v>
      </c>
      <c r="AJ97" s="59">
        <v>393.6</v>
      </c>
      <c r="AK97" s="59">
        <v>990.55</v>
      </c>
      <c r="AL97" s="59">
        <v>394.37</v>
      </c>
      <c r="AM97" s="59">
        <v>1006.5</v>
      </c>
      <c r="AN97" s="59">
        <v>982</v>
      </c>
      <c r="AO97" s="59">
        <v>613.63</v>
      </c>
      <c r="AP97" s="59">
        <v>687.75</v>
      </c>
      <c r="BC97" s="59">
        <v>987.37</v>
      </c>
      <c r="BE97" s="59">
        <v>891.32</v>
      </c>
      <c r="BF97" s="59">
        <v>2E-3</v>
      </c>
      <c r="BG97" s="59">
        <v>313</v>
      </c>
    </row>
    <row r="98" spans="1:59" hidden="1">
      <c r="A98" s="59">
        <v>524.68499999999995</v>
      </c>
      <c r="B98" s="59">
        <v>590.25</v>
      </c>
      <c r="C98" s="59">
        <v>589.69499999999994</v>
      </c>
      <c r="D98" s="59">
        <v>523.69000000000005</v>
      </c>
      <c r="E98" s="59">
        <v>655.22</v>
      </c>
      <c r="F98" s="59">
        <v>655.22</v>
      </c>
      <c r="G98" s="59">
        <v>892.84500000000003</v>
      </c>
      <c r="H98" s="59">
        <v>884.43499999999995</v>
      </c>
      <c r="I98" s="59">
        <v>986.255</v>
      </c>
      <c r="J98" s="59">
        <v>458.08499999999998</v>
      </c>
      <c r="K98" s="59">
        <v>984.54500000000007</v>
      </c>
      <c r="N98" s="59">
        <v>527.5</v>
      </c>
      <c r="O98" s="59">
        <v>525.21</v>
      </c>
      <c r="P98" s="59">
        <v>655.89</v>
      </c>
      <c r="Q98" s="59">
        <v>988.37</v>
      </c>
      <c r="R98" s="59">
        <v>984.56</v>
      </c>
      <c r="S98" s="59">
        <v>489.07</v>
      </c>
      <c r="T98" s="59">
        <v>991.44499999999994</v>
      </c>
      <c r="U98" s="59">
        <v>578.05999999999995</v>
      </c>
      <c r="V98" s="59">
        <v>529</v>
      </c>
      <c r="W98" s="59">
        <v>527.5</v>
      </c>
      <c r="X98" s="59">
        <v>989.46</v>
      </c>
      <c r="Y98" s="59">
        <v>657.75</v>
      </c>
      <c r="Z98" s="59">
        <v>197.28</v>
      </c>
      <c r="AA98" s="59">
        <v>527.5</v>
      </c>
      <c r="AB98" s="59">
        <v>657.75</v>
      </c>
      <c r="AC98" s="59">
        <v>788</v>
      </c>
      <c r="AD98" s="59">
        <v>1007.34</v>
      </c>
      <c r="AE98" s="59">
        <v>690.2</v>
      </c>
      <c r="AF98" s="59">
        <v>797.2</v>
      </c>
      <c r="AG98" s="59">
        <v>886.95</v>
      </c>
      <c r="AH98" s="59">
        <v>788.8</v>
      </c>
      <c r="AI98" s="59">
        <v>888.66</v>
      </c>
      <c r="AJ98" s="59">
        <v>394.4</v>
      </c>
      <c r="AK98" s="59">
        <v>992.52</v>
      </c>
      <c r="AL98" s="59">
        <v>395.30500000000001</v>
      </c>
      <c r="AM98" s="59">
        <v>1006.97</v>
      </c>
      <c r="AN98" s="59">
        <v>984.4</v>
      </c>
      <c r="AO98" s="59">
        <v>615.005</v>
      </c>
      <c r="AP98" s="59">
        <v>689.32500000000005</v>
      </c>
      <c r="BC98" s="59">
        <v>989.44499999999994</v>
      </c>
      <c r="BE98" s="59">
        <v>892.82</v>
      </c>
      <c r="BF98" s="59">
        <v>1.5E-3</v>
      </c>
      <c r="BG98" s="59">
        <v>235</v>
      </c>
    </row>
    <row r="99" spans="1:59" hidden="1">
      <c r="A99" s="59">
        <v>525.67999999999995</v>
      </c>
      <c r="B99" s="59">
        <v>591.51</v>
      </c>
      <c r="C99" s="59">
        <v>590.88</v>
      </c>
      <c r="D99" s="59">
        <v>524.54999999999995</v>
      </c>
      <c r="E99" s="59">
        <v>656.53</v>
      </c>
      <c r="F99" s="59">
        <v>656.53</v>
      </c>
      <c r="G99" s="59">
        <v>894.62</v>
      </c>
      <c r="H99" s="59">
        <v>886.32</v>
      </c>
      <c r="I99" s="59">
        <v>988.33</v>
      </c>
      <c r="J99" s="59">
        <v>459.03</v>
      </c>
      <c r="K99" s="59">
        <v>986.61</v>
      </c>
      <c r="N99" s="59">
        <v>529</v>
      </c>
      <c r="O99" s="59">
        <v>526.29999999999995</v>
      </c>
      <c r="P99" s="59">
        <v>657.31</v>
      </c>
      <c r="Q99" s="59">
        <v>990.3</v>
      </c>
      <c r="R99" s="59">
        <v>986.62</v>
      </c>
      <c r="S99" s="59">
        <v>489.77</v>
      </c>
      <c r="T99" s="59">
        <v>993.38</v>
      </c>
      <c r="U99" s="59">
        <v>579.22</v>
      </c>
      <c r="V99" s="59">
        <v>530</v>
      </c>
      <c r="W99" s="59">
        <v>529</v>
      </c>
      <c r="X99" s="59">
        <v>991.48</v>
      </c>
      <c r="Y99" s="59">
        <v>659</v>
      </c>
      <c r="Z99" s="59">
        <v>197.7</v>
      </c>
      <c r="AA99" s="59">
        <v>529</v>
      </c>
      <c r="AB99" s="59">
        <v>659</v>
      </c>
      <c r="AC99" s="59">
        <v>790</v>
      </c>
      <c r="AD99" s="59">
        <v>1008.84</v>
      </c>
      <c r="AE99" s="59">
        <v>691.6</v>
      </c>
      <c r="AF99" s="59">
        <v>797.6</v>
      </c>
      <c r="AG99" s="59">
        <v>889.2</v>
      </c>
      <c r="AH99" s="59">
        <v>790.4</v>
      </c>
      <c r="AI99" s="59">
        <v>890.28</v>
      </c>
      <c r="AJ99" s="59">
        <v>395.2</v>
      </c>
      <c r="AK99" s="59">
        <v>994.49</v>
      </c>
      <c r="AL99" s="59">
        <v>396.24</v>
      </c>
      <c r="AM99" s="59">
        <v>1007.44</v>
      </c>
      <c r="AN99" s="59">
        <v>986.8</v>
      </c>
      <c r="AO99" s="59">
        <v>616.38</v>
      </c>
      <c r="AP99" s="59">
        <v>690.9</v>
      </c>
      <c r="BC99" s="59">
        <v>991.52</v>
      </c>
      <c r="BE99" s="59">
        <v>894.32</v>
      </c>
      <c r="BF99" s="59">
        <v>1E-3</v>
      </c>
      <c r="BG99" s="59">
        <v>157</v>
      </c>
    </row>
  </sheetData>
  <sheetProtection algorithmName="SHA-512" hashValue="C8ZDKYccMU8Y/09hYV8oCH/V1j8lwa+oSQu9s8cz4wJPYr+TPdeuFu9V7MGf2LMbY3NE2hX2qxMFc8ZVrtbhbw==" saltValue="7Jps0yqC6ANJZCxdk1/DgA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82"/>
  <sheetViews>
    <sheetView showGridLines="0" zoomScale="70" zoomScaleNormal="70" workbookViewId="0">
      <selection activeCell="B2" sqref="B2"/>
    </sheetView>
  </sheetViews>
  <sheetFormatPr defaultRowHeight="16.5"/>
  <cols>
    <col min="1" max="1" width="9" style="3"/>
    <col min="2" max="2" width="10.125" style="3" customWidth="1"/>
    <col min="3" max="9" width="9" style="3"/>
    <col min="10" max="10" width="11.5" style="3" hidden="1" customWidth="1"/>
    <col min="11" max="11" width="0" style="3" hidden="1" customWidth="1"/>
    <col min="12" max="23" width="9" style="3"/>
    <col min="24" max="24" width="66.625" style="3" customWidth="1"/>
    <col min="25" max="29" width="9" style="3"/>
    <col min="30" max="30" width="38.5" style="110" customWidth="1"/>
    <col min="31" max="16384" width="9" style="3"/>
  </cols>
  <sheetData>
    <row r="2" spans="2:30">
      <c r="B2" s="26" t="s">
        <v>71</v>
      </c>
      <c r="C2" s="27" t="s">
        <v>145</v>
      </c>
      <c r="D2" s="27" t="s">
        <v>146</v>
      </c>
      <c r="E2" s="28" t="s">
        <v>74</v>
      </c>
      <c r="F2" s="29" t="str">
        <f>탐구선택계산!C2</f>
        <v>물1</v>
      </c>
      <c r="G2" s="29" t="str">
        <f>탐구선택계산!D2</f>
        <v>화2</v>
      </c>
    </row>
    <row r="3" spans="2:30">
      <c r="B3" s="26" t="s">
        <v>63</v>
      </c>
      <c r="C3" s="30">
        <f>점수계산!D5</f>
        <v>128</v>
      </c>
      <c r="D3" s="30">
        <f>점수계산!E5</f>
        <v>124</v>
      </c>
      <c r="E3" s="30">
        <f>점수계산!F5</f>
        <v>130</v>
      </c>
      <c r="F3" s="30">
        <f>점수계산!G5</f>
        <v>72</v>
      </c>
      <c r="G3" s="30">
        <f>점수계산!H5</f>
        <v>65</v>
      </c>
      <c r="S3" s="3">
        <v>134</v>
      </c>
      <c r="T3" s="3">
        <v>127</v>
      </c>
      <c r="U3" s="3">
        <v>136</v>
      </c>
    </row>
    <row r="4" spans="2:30">
      <c r="B4" s="26" t="s">
        <v>73</v>
      </c>
      <c r="C4" s="30">
        <f>점수계산!D6</f>
        <v>94</v>
      </c>
      <c r="D4" s="30">
        <f>점수계산!E6</f>
        <v>96</v>
      </c>
      <c r="E4" s="30">
        <f>점수계산!F6</f>
        <v>96</v>
      </c>
      <c r="F4" s="30">
        <f>점수계산!G6</f>
        <v>100</v>
      </c>
      <c r="G4" s="30">
        <f>점수계산!H6</f>
        <v>97</v>
      </c>
      <c r="AD4" s="112"/>
    </row>
    <row r="5" spans="2:30">
      <c r="F5" s="3" t="s">
        <v>76</v>
      </c>
      <c r="G5" s="3" t="s">
        <v>76</v>
      </c>
      <c r="H5" s="3" t="s">
        <v>77</v>
      </c>
      <c r="J5" s="3" t="s">
        <v>168</v>
      </c>
      <c r="L5" s="4" t="s">
        <v>169</v>
      </c>
      <c r="AD5" s="112"/>
    </row>
    <row r="6" spans="2:30" s="15" customFormat="1">
      <c r="B6" s="31" t="s">
        <v>64</v>
      </c>
      <c r="C6" s="32" t="s">
        <v>72</v>
      </c>
      <c r="D6" s="32" t="s">
        <v>65</v>
      </c>
      <c r="E6" s="32" t="s">
        <v>66</v>
      </c>
      <c r="F6" s="32" t="s">
        <v>75</v>
      </c>
      <c r="G6" s="32" t="s">
        <v>78</v>
      </c>
      <c r="H6" s="33" t="s">
        <v>125</v>
      </c>
      <c r="I6" s="32" t="s">
        <v>67</v>
      </c>
      <c r="J6" s="34" t="s">
        <v>166</v>
      </c>
      <c r="K6" s="34" t="s">
        <v>167</v>
      </c>
      <c r="L6" s="34"/>
      <c r="M6" s="15">
        <v>100</v>
      </c>
      <c r="S6" s="35" t="s">
        <v>938</v>
      </c>
      <c r="T6" s="32" t="s">
        <v>68</v>
      </c>
      <c r="U6" s="32" t="s">
        <v>939</v>
      </c>
      <c r="V6" s="32" t="s">
        <v>940</v>
      </c>
      <c r="W6" s="33" t="s">
        <v>941</v>
      </c>
      <c r="X6" s="33" t="s">
        <v>469</v>
      </c>
      <c r="AD6" s="111"/>
    </row>
    <row r="7" spans="2:30" s="15" customFormat="1">
      <c r="B7" s="36" t="s">
        <v>16</v>
      </c>
      <c r="C7" s="36">
        <f t="shared" ref="C7:C27" si="0">C$3*T7</f>
        <v>128</v>
      </c>
      <c r="D7" s="36">
        <f t="shared" ref="D7:D27" si="1">D$3*U7</f>
        <v>148.79999999999998</v>
      </c>
      <c r="E7" s="36">
        <f t="shared" ref="E7:E27" si="2">E$3*V7</f>
        <v>130</v>
      </c>
      <c r="F7" s="36">
        <f>INDEX(탐구선택계산!$17:$18,1,ROW(B7)-1)</f>
        <v>68.37</v>
      </c>
      <c r="G7" s="36">
        <f>INDEX(탐구선택계산!$17:$18,2,ROW(C7)-1)</f>
        <v>65.540000000000006</v>
      </c>
      <c r="H7" s="37">
        <f t="shared" ref="H7:H24" si="3">SUM(F7:G7)*W7</f>
        <v>107.12800000000003</v>
      </c>
      <c r="I7" s="37">
        <f>SUM(C7,D7,E7,H7)*탐구선택계산!L1*탐구선택계산!J1</f>
        <v>513.928</v>
      </c>
      <c r="J7" s="38"/>
      <c r="K7" s="38"/>
      <c r="L7" s="39"/>
      <c r="S7" s="36" t="s">
        <v>43</v>
      </c>
      <c r="T7" s="36">
        <v>1</v>
      </c>
      <c r="U7" s="36">
        <v>1.2</v>
      </c>
      <c r="V7" s="36">
        <v>1</v>
      </c>
      <c r="W7" s="36">
        <v>0.8</v>
      </c>
      <c r="X7" s="78" t="s">
        <v>470</v>
      </c>
      <c r="AD7" s="108"/>
    </row>
    <row r="8" spans="2:30" s="15" customFormat="1">
      <c r="B8" s="36" t="s">
        <v>17</v>
      </c>
      <c r="C8" s="36">
        <f t="shared" si="0"/>
        <v>115.2</v>
      </c>
      <c r="D8" s="36">
        <f t="shared" si="1"/>
        <v>167.4</v>
      </c>
      <c r="E8" s="36">
        <f t="shared" si="2"/>
        <v>117</v>
      </c>
      <c r="F8" s="36">
        <f>INDEX(탐구선택계산!$17:$18,1,ROW(B8)-1)</f>
        <v>68.38</v>
      </c>
      <c r="G8" s="36">
        <f>INDEX(탐구선택계산!$17:$18,2,ROW(C8)-1)</f>
        <v>66.010000000000005</v>
      </c>
      <c r="H8" s="37">
        <f t="shared" si="3"/>
        <v>181.4265</v>
      </c>
      <c r="I8" s="37">
        <f>SUM(C8,D8,E8,H8)*탐구선택계산!J1</f>
        <v>581.02650000000006</v>
      </c>
      <c r="J8" s="38"/>
      <c r="K8" s="38"/>
      <c r="L8" s="39"/>
      <c r="S8" s="36" t="s">
        <v>44</v>
      </c>
      <c r="T8" s="36">
        <f>1*0.9</f>
        <v>0.9</v>
      </c>
      <c r="U8" s="36">
        <f>1.5*0.9</f>
        <v>1.35</v>
      </c>
      <c r="V8" s="36">
        <f>1*0.9</f>
        <v>0.9</v>
      </c>
      <c r="W8" s="36">
        <f>1.5*0.9</f>
        <v>1.35</v>
      </c>
      <c r="X8" s="75" t="s">
        <v>240</v>
      </c>
      <c r="AD8" s="108"/>
    </row>
    <row r="9" spans="2:30" s="15" customFormat="1">
      <c r="B9" s="36" t="s">
        <v>18</v>
      </c>
      <c r="C9" s="36">
        <f t="shared" si="0"/>
        <v>115.2</v>
      </c>
      <c r="D9" s="36">
        <f t="shared" si="1"/>
        <v>167.4</v>
      </c>
      <c r="E9" s="36">
        <f t="shared" si="2"/>
        <v>117</v>
      </c>
      <c r="F9" s="36">
        <f>INDEX(탐구선택계산!$17:$18,1,ROW(B9)-1)</f>
        <v>68.37</v>
      </c>
      <c r="G9" s="36">
        <f>INDEX(탐구선택계산!$17:$18,2,ROW(C9)-1)</f>
        <v>65.540000000000006</v>
      </c>
      <c r="H9" s="37">
        <f t="shared" si="3"/>
        <v>180.77850000000004</v>
      </c>
      <c r="I9" s="37">
        <f t="shared" ref="I9:I27" si="4">SUM(C9,D9,E9,H9)</f>
        <v>580.37850000000003</v>
      </c>
      <c r="J9" s="38"/>
      <c r="K9" s="38"/>
      <c r="L9" s="39"/>
      <c r="S9" s="36" t="s">
        <v>45</v>
      </c>
      <c r="T9" s="36">
        <v>0.9</v>
      </c>
      <c r="U9" s="36">
        <v>1.35</v>
      </c>
      <c r="V9" s="36">
        <v>0.9</v>
      </c>
      <c r="W9" s="36">
        <v>1.35</v>
      </c>
      <c r="X9" s="75" t="s">
        <v>239</v>
      </c>
      <c r="AD9" s="108"/>
    </row>
    <row r="10" spans="2:30" s="15" customFormat="1">
      <c r="B10" s="36" t="s">
        <v>19</v>
      </c>
      <c r="C10" s="36">
        <f t="shared" si="0"/>
        <v>102.4</v>
      </c>
      <c r="D10" s="36">
        <f t="shared" si="1"/>
        <v>173.6</v>
      </c>
      <c r="E10" s="36">
        <f t="shared" si="2"/>
        <v>156</v>
      </c>
      <c r="F10" s="36">
        <f>INDEX(탐구선택계산!$17:$18,1,ROW(B10)-1)</f>
        <v>67.44</v>
      </c>
      <c r="G10" s="36">
        <f>INDEX(탐구선택계산!$17:$18,2,ROW(C10)-1)</f>
        <v>64.94</v>
      </c>
      <c r="H10" s="37">
        <f t="shared" si="3"/>
        <v>79.427999999999997</v>
      </c>
      <c r="I10" s="37">
        <f t="shared" si="4"/>
        <v>511.428</v>
      </c>
      <c r="J10" s="38"/>
      <c r="K10" s="38"/>
      <c r="L10" s="39"/>
      <c r="S10" s="36" t="s">
        <v>46</v>
      </c>
      <c r="T10" s="36">
        <v>0.8</v>
      </c>
      <c r="U10" s="36">
        <v>1.4</v>
      </c>
      <c r="V10" s="36">
        <v>1.2</v>
      </c>
      <c r="W10" s="36">
        <v>0.6</v>
      </c>
      <c r="X10" s="75"/>
      <c r="AD10" s="108"/>
    </row>
    <row r="11" spans="2:30" s="15" customFormat="1">
      <c r="B11" s="36" t="s">
        <v>20</v>
      </c>
      <c r="C11" s="36">
        <f t="shared" si="0"/>
        <v>128</v>
      </c>
      <c r="D11" s="36">
        <f t="shared" si="1"/>
        <v>186</v>
      </c>
      <c r="E11" s="36">
        <f t="shared" si="2"/>
        <v>130</v>
      </c>
      <c r="F11" s="36">
        <f>INDEX(탐구선택계산!$17:$18,1,ROW(B11)-1)</f>
        <v>68.37</v>
      </c>
      <c r="G11" s="36">
        <f>INDEX(탐구선택계산!$17:$18,2,ROW(C11)-1)</f>
        <v>65.540000000000006</v>
      </c>
      <c r="H11" s="37">
        <f t="shared" si="3"/>
        <v>200.86500000000004</v>
      </c>
      <c r="I11" s="37">
        <f t="shared" si="4"/>
        <v>644.86500000000001</v>
      </c>
      <c r="J11" s="38"/>
      <c r="K11" s="38"/>
      <c r="L11" s="39"/>
      <c r="O11" s="367"/>
      <c r="P11" s="367"/>
      <c r="Q11" s="367"/>
      <c r="S11" s="36" t="s">
        <v>47</v>
      </c>
      <c r="T11" s="36">
        <v>1</v>
      </c>
      <c r="U11" s="36">
        <v>1.5</v>
      </c>
      <c r="V11" s="36">
        <v>1</v>
      </c>
      <c r="W11" s="36">
        <v>1.5</v>
      </c>
      <c r="X11" s="75" t="s">
        <v>241</v>
      </c>
      <c r="AD11" s="108"/>
    </row>
    <row r="12" spans="2:30" s="15" customFormat="1">
      <c r="B12" s="36" t="s">
        <v>21</v>
      </c>
      <c r="C12" s="36">
        <f t="shared" si="0"/>
        <v>128</v>
      </c>
      <c r="D12" s="36">
        <f t="shared" si="1"/>
        <v>186</v>
      </c>
      <c r="E12" s="36">
        <f t="shared" si="2"/>
        <v>130</v>
      </c>
      <c r="F12" s="36">
        <f>INDEX(탐구선택계산!$17:$18,1,ROW(B12)-1)</f>
        <v>68.37</v>
      </c>
      <c r="G12" s="36">
        <f>INDEX(탐구선택계산!$17:$18,2,ROW(C12)-1)</f>
        <v>65.540000000000006</v>
      </c>
      <c r="H12" s="37">
        <f t="shared" si="3"/>
        <v>200.86500000000004</v>
      </c>
      <c r="I12" s="37">
        <f t="shared" si="4"/>
        <v>644.86500000000001</v>
      </c>
      <c r="J12" s="38"/>
      <c r="K12" s="38"/>
      <c r="L12" s="39"/>
      <c r="S12" s="36" t="s">
        <v>48</v>
      </c>
      <c r="T12" s="36">
        <v>1</v>
      </c>
      <c r="U12" s="36">
        <v>1.5</v>
      </c>
      <c r="V12" s="36">
        <v>1</v>
      </c>
      <c r="W12" s="36">
        <v>1.5</v>
      </c>
      <c r="X12" s="75" t="s">
        <v>535</v>
      </c>
      <c r="AD12" s="109"/>
    </row>
    <row r="13" spans="2:30" s="15" customFormat="1" ht="49.5">
      <c r="B13" s="36" t="s">
        <v>22</v>
      </c>
      <c r="C13" s="36">
        <f t="shared" si="0"/>
        <v>191.044776119403</v>
      </c>
      <c r="D13" s="36">
        <f t="shared" si="1"/>
        <v>292.91338582677162</v>
      </c>
      <c r="E13" s="36">
        <f t="shared" si="2"/>
        <v>191.1764705882353</v>
      </c>
      <c r="F13" s="36">
        <f>INDEX(탐구선택계산!$17:$18,1,ROW(B13)-1)</f>
        <v>67.444400000000002</v>
      </c>
      <c r="G13" s="36">
        <f>INDEX(탐구선택계산!$17:$18,2,ROW(C13)-1)</f>
        <v>67.069999999999993</v>
      </c>
      <c r="H13" s="37">
        <f t="shared" si="3"/>
        <v>300.83733412852246</v>
      </c>
      <c r="I13" s="37">
        <f t="shared" si="4"/>
        <v>975.97196666293246</v>
      </c>
      <c r="J13" s="38"/>
      <c r="K13" s="38"/>
      <c r="L13" s="39"/>
      <c r="M13" s="40"/>
      <c r="S13" s="36" t="s">
        <v>49</v>
      </c>
      <c r="T13" s="36">
        <f>200/134</f>
        <v>1.4925373134328359</v>
      </c>
      <c r="U13" s="36">
        <f>300/127</f>
        <v>2.3622047244094486</v>
      </c>
      <c r="V13" s="36">
        <f>200/136</f>
        <v>1.4705882352941178</v>
      </c>
      <c r="W13" s="36">
        <f>300/(과탐변표종합!J2*2)</f>
        <v>2.236469360369763</v>
      </c>
      <c r="X13" s="78" t="s">
        <v>471</v>
      </c>
      <c r="AD13" s="108"/>
    </row>
    <row r="14" spans="2:30" s="15" customFormat="1" ht="49.5">
      <c r="B14" s="36" t="s">
        <v>23</v>
      </c>
      <c r="C14" s="36">
        <f t="shared" si="0"/>
        <v>214.33355659745479</v>
      </c>
      <c r="D14" s="36">
        <f t="shared" si="1"/>
        <v>207.63563295378432</v>
      </c>
      <c r="E14" s="36">
        <f t="shared" si="2"/>
        <v>217.68251841929001</v>
      </c>
      <c r="F14" s="36">
        <f>INDEX(탐구선택계산!$17:$18,1,ROW(B14)-1)</f>
        <v>70.239999999999995</v>
      </c>
      <c r="G14" s="36">
        <f>INDEX(탐구선택계산!$17:$18,2,ROW(C14)-1)</f>
        <v>66.760000000000005</v>
      </c>
      <c r="H14" s="37">
        <f t="shared" si="3"/>
        <v>229.40388479571334</v>
      </c>
      <c r="I14" s="37">
        <f t="shared" si="4"/>
        <v>869.0555927662424</v>
      </c>
      <c r="J14" s="38"/>
      <c r="K14" s="38"/>
      <c r="L14" s="39"/>
      <c r="M14" s="41"/>
      <c r="O14" s="40"/>
      <c r="P14" s="41"/>
      <c r="Q14" s="42"/>
      <c r="S14" s="36" t="s">
        <v>50</v>
      </c>
      <c r="T14" s="36">
        <f>900/(134+127+136+과탐변표종합!$K$2+과탐변표종합!$K$2)</f>
        <v>1.6744809109176155</v>
      </c>
      <c r="U14" s="36">
        <f>900/(134+127+136+과탐변표종합!$K$2+과탐변표종합!$K$2)</f>
        <v>1.6744809109176155</v>
      </c>
      <c r="V14" s="36">
        <f>900/(134+127+136+과탐변표종합!$K$2+과탐변표종합!$K$2)</f>
        <v>1.6744809109176155</v>
      </c>
      <c r="W14" s="36">
        <f>900/(134+127+136+과탐변표종합!$K$2+과탐변표종합!$K$2)</f>
        <v>1.6744809109176155</v>
      </c>
      <c r="X14" s="78" t="s">
        <v>472</v>
      </c>
      <c r="AD14" s="108"/>
    </row>
    <row r="15" spans="2:30" s="15" customFormat="1" ht="49.5">
      <c r="B15" s="36" t="s">
        <v>24</v>
      </c>
      <c r="C15" s="36">
        <f t="shared" si="0"/>
        <v>191.044776119403</v>
      </c>
      <c r="D15" s="36">
        <f t="shared" si="1"/>
        <v>292.91338582677162</v>
      </c>
      <c r="E15" s="36">
        <f t="shared" si="2"/>
        <v>191.1764705882353</v>
      </c>
      <c r="F15" s="36">
        <f>INDEX(탐구선택계산!$17:$18,1,ROW(B15)-1)</f>
        <v>68.37</v>
      </c>
      <c r="G15" s="36">
        <f>INDEX(탐구선택계산!$17:$18,2,ROW(C15)-1)</f>
        <v>65.849999999999994</v>
      </c>
      <c r="H15" s="37">
        <f t="shared" si="3"/>
        <v>294.47125932426496</v>
      </c>
      <c r="I15" s="37">
        <f t="shared" si="4"/>
        <v>969.60589185867502</v>
      </c>
      <c r="J15" s="38"/>
      <c r="K15" s="38"/>
      <c r="L15" s="39"/>
      <c r="S15" s="36" t="s">
        <v>51</v>
      </c>
      <c r="T15" s="36">
        <f>200/134</f>
        <v>1.4925373134328359</v>
      </c>
      <c r="U15" s="36">
        <f>300/127</f>
        <v>2.3622047244094486</v>
      </c>
      <c r="V15" s="36">
        <f>200/136</f>
        <v>1.4705882352941178</v>
      </c>
      <c r="W15" s="36">
        <f>300/(과탐변표종합!L2+과탐변표종합!L2)</f>
        <v>2.1939447125932423</v>
      </c>
      <c r="X15" s="78" t="s">
        <v>473</v>
      </c>
      <c r="AD15" s="108"/>
    </row>
    <row r="16" spans="2:30" s="15" customFormat="1">
      <c r="B16" s="36" t="s">
        <v>25</v>
      </c>
      <c r="C16" s="36">
        <f t="shared" si="0"/>
        <v>89.600000000000009</v>
      </c>
      <c r="D16" s="36">
        <f t="shared" si="1"/>
        <v>151.89999999999998</v>
      </c>
      <c r="E16" s="36">
        <f t="shared" si="2"/>
        <v>113.75</v>
      </c>
      <c r="F16" s="36">
        <f>INDEX(탐구선택계산!$17:$18,1,ROW(B16)-1)</f>
        <v>68.37</v>
      </c>
      <c r="G16" s="36">
        <f>INDEX(탐구선택계산!$17:$18,2,ROW(C16)-1)</f>
        <v>65.540000000000006</v>
      </c>
      <c r="H16" s="37">
        <f t="shared" si="3"/>
        <v>93.737000000000023</v>
      </c>
      <c r="I16" s="37">
        <f t="shared" si="4"/>
        <v>448.98700000000002</v>
      </c>
      <c r="J16" s="38"/>
      <c r="K16" s="38"/>
      <c r="L16" s="39"/>
      <c r="S16" s="36" t="s">
        <v>52</v>
      </c>
      <c r="T16" s="36">
        <f>0.2*3.5</f>
        <v>0.70000000000000007</v>
      </c>
      <c r="U16" s="36">
        <f>0.35*3.5</f>
        <v>1.2249999999999999</v>
      </c>
      <c r="V16" s="36">
        <f>0.25*3.5</f>
        <v>0.875</v>
      </c>
      <c r="W16" s="36">
        <f>0.2*3.5</f>
        <v>0.70000000000000007</v>
      </c>
      <c r="X16" s="75" t="s">
        <v>474</v>
      </c>
      <c r="AD16" s="108"/>
    </row>
    <row r="17" spans="1:37" s="15" customFormat="1">
      <c r="B17" s="36" t="s">
        <v>26</v>
      </c>
      <c r="C17" s="36">
        <f t="shared" si="0"/>
        <v>191.044776119403</v>
      </c>
      <c r="D17" s="36">
        <f t="shared" si="1"/>
        <v>292.91338582677162</v>
      </c>
      <c r="E17" s="36">
        <f t="shared" si="2"/>
        <v>191.1764705882353</v>
      </c>
      <c r="F17" s="36">
        <f>INDEX(탐구선택계산!$17:$18,1,ROW(B17)-1)</f>
        <v>150</v>
      </c>
      <c r="G17" s="36">
        <f>INDEX(탐구선택계산!$17:$18,2,ROW(C17)-1)</f>
        <v>143.79</v>
      </c>
      <c r="H17" s="37">
        <f t="shared" si="3"/>
        <v>293.78999999999996</v>
      </c>
      <c r="I17" s="37">
        <f t="shared" si="4"/>
        <v>968.92463253440997</v>
      </c>
      <c r="J17" s="38"/>
      <c r="K17" s="38"/>
      <c r="L17" s="39"/>
      <c r="S17" s="36" t="s">
        <v>53</v>
      </c>
      <c r="T17" s="36">
        <f>200/134</f>
        <v>1.4925373134328359</v>
      </c>
      <c r="U17" s="36">
        <f>300/127</f>
        <v>2.3622047244094486</v>
      </c>
      <c r="V17" s="36">
        <f>200/136</f>
        <v>1.4705882352941178</v>
      </c>
      <c r="W17" s="36">
        <f>300/(과탐변표종합!N2*2)</f>
        <v>1</v>
      </c>
      <c r="X17" s="75"/>
      <c r="AD17" s="108"/>
    </row>
    <row r="18" spans="1:37" s="15" customFormat="1">
      <c r="B18" s="36" t="s">
        <v>27</v>
      </c>
      <c r="C18" s="36">
        <f t="shared" si="0"/>
        <v>115.2</v>
      </c>
      <c r="D18" s="36">
        <f t="shared" si="1"/>
        <v>167.4</v>
      </c>
      <c r="E18" s="36">
        <f t="shared" si="2"/>
        <v>175.5</v>
      </c>
      <c r="F18" s="36">
        <f>INDEX(탐구선택계산!$17:$18,1,ROW(B18)-1)</f>
        <v>68.040000000000006</v>
      </c>
      <c r="G18" s="36">
        <f>INDEX(탐구선택계산!$17:$18,2,ROW(C18)-1)</f>
        <v>65.510000000000005</v>
      </c>
      <c r="H18" s="37">
        <f t="shared" si="3"/>
        <v>120.19500000000001</v>
      </c>
      <c r="I18" s="37">
        <f t="shared" si="4"/>
        <v>578.29500000000007</v>
      </c>
      <c r="J18" s="38"/>
      <c r="K18" s="38"/>
      <c r="L18" s="39"/>
      <c r="S18" s="36" t="s">
        <v>54</v>
      </c>
      <c r="T18" s="36">
        <f>180/200</f>
        <v>0.9</v>
      </c>
      <c r="U18" s="36">
        <f>270/200</f>
        <v>1.35</v>
      </c>
      <c r="V18" s="36">
        <f>270/200</f>
        <v>1.35</v>
      </c>
      <c r="W18" s="36">
        <f>180/200</f>
        <v>0.9</v>
      </c>
      <c r="X18" s="75"/>
      <c r="AD18" s="108"/>
    </row>
    <row r="19" spans="1:37" s="15" customFormat="1">
      <c r="B19" s="36" t="s">
        <v>28</v>
      </c>
      <c r="C19" s="36">
        <f t="shared" si="0"/>
        <v>128</v>
      </c>
      <c r="D19" s="36">
        <f t="shared" si="1"/>
        <v>186</v>
      </c>
      <c r="E19" s="36">
        <f t="shared" si="2"/>
        <v>195</v>
      </c>
      <c r="F19" s="36">
        <f>INDEX(탐구선택계산!$17:$18,1,ROW(B19)-1)</f>
        <v>69.88</v>
      </c>
      <c r="G19" s="36">
        <f>INDEX(탐구선택계산!$17:$18,2,ROW(C19)-1)</f>
        <v>66.040000000000006</v>
      </c>
      <c r="H19" s="37">
        <f t="shared" si="3"/>
        <v>135.92000000000002</v>
      </c>
      <c r="I19" s="37">
        <f t="shared" si="4"/>
        <v>644.92000000000007</v>
      </c>
      <c r="J19" s="38"/>
      <c r="K19" s="38"/>
      <c r="L19" s="39"/>
      <c r="S19" s="36" t="s">
        <v>55</v>
      </c>
      <c r="T19" s="36">
        <v>1</v>
      </c>
      <c r="U19" s="36">
        <v>1.5</v>
      </c>
      <c r="V19" s="36">
        <v>1.5</v>
      </c>
      <c r="W19" s="36">
        <v>1</v>
      </c>
      <c r="X19" s="75"/>
      <c r="AD19" s="108"/>
    </row>
    <row r="20" spans="1:37" s="15" customFormat="1">
      <c r="B20" s="36" t="s">
        <v>29</v>
      </c>
      <c r="C20" s="36">
        <f t="shared" si="0"/>
        <v>0</v>
      </c>
      <c r="D20" s="36">
        <f t="shared" si="1"/>
        <v>20.666666666666664</v>
      </c>
      <c r="E20" s="36">
        <f t="shared" si="2"/>
        <v>21.666666666666664</v>
      </c>
      <c r="F20" s="36">
        <f>INDEX(탐구선택계산!$17:$18,1,ROW(B20)-1)</f>
        <v>72</v>
      </c>
      <c r="G20" s="36">
        <f>INDEX(탐구선택계산!$17:$18,2,ROW(C20)-1)</f>
        <v>65</v>
      </c>
      <c r="H20" s="37">
        <f t="shared" si="3"/>
        <v>22.833333333333332</v>
      </c>
      <c r="I20" s="37">
        <f t="shared" si="4"/>
        <v>65.166666666666657</v>
      </c>
      <c r="J20" s="38"/>
      <c r="K20" s="38"/>
      <c r="L20" s="39"/>
      <c r="S20" s="36" t="s">
        <v>56</v>
      </c>
      <c r="T20" s="36">
        <f>IF(C3&gt;E3,1,0)/6</f>
        <v>0</v>
      </c>
      <c r="U20" s="36">
        <f>1/6</f>
        <v>0.16666666666666666</v>
      </c>
      <c r="V20" s="36">
        <f>IF(T20=0,1,0)/6</f>
        <v>0.16666666666666666</v>
      </c>
      <c r="W20" s="36">
        <f>1/6</f>
        <v>0.16666666666666666</v>
      </c>
      <c r="X20" s="75"/>
      <c r="AD20" s="108"/>
    </row>
    <row r="21" spans="1:37" s="15" customFormat="1" ht="33">
      <c r="B21" s="36" t="s">
        <v>30</v>
      </c>
      <c r="C21" s="36">
        <f t="shared" si="0"/>
        <v>102.4</v>
      </c>
      <c r="D21" s="36">
        <f t="shared" si="1"/>
        <v>148.80000000000001</v>
      </c>
      <c r="E21" s="36">
        <f t="shared" si="2"/>
        <v>156.00000000000003</v>
      </c>
      <c r="F21" s="36">
        <f>INDEX(탐구선택계산!$17:$18,1,ROW(B21)-1)</f>
        <v>68.375</v>
      </c>
      <c r="G21" s="36">
        <f>INDEX(탐구선택계산!$17:$18,2,ROW(C21)-1)</f>
        <v>65.541600000000003</v>
      </c>
      <c r="H21" s="37">
        <f t="shared" si="3"/>
        <v>107.13328000000001</v>
      </c>
      <c r="I21" s="37">
        <f t="shared" si="4"/>
        <v>514.33328000000006</v>
      </c>
      <c r="J21" s="38"/>
      <c r="K21" s="38"/>
      <c r="L21" s="39"/>
      <c r="S21" s="36" t="s">
        <v>57</v>
      </c>
      <c r="T21" s="36">
        <v>0.8</v>
      </c>
      <c r="U21" s="36">
        <f>1.5*0.8</f>
        <v>1.2000000000000002</v>
      </c>
      <c r="V21" s="36">
        <f>1.5*0.8</f>
        <v>1.2000000000000002</v>
      </c>
      <c r="W21" s="36">
        <f>1*0.8</f>
        <v>0.8</v>
      </c>
      <c r="X21" s="78" t="s">
        <v>475</v>
      </c>
      <c r="AD21" s="108"/>
    </row>
    <row r="22" spans="1:37" s="15" customFormat="1">
      <c r="B22" s="36" t="s">
        <v>31</v>
      </c>
      <c r="C22" s="36">
        <f t="shared" si="0"/>
        <v>128</v>
      </c>
      <c r="D22" s="36">
        <f t="shared" si="1"/>
        <v>186</v>
      </c>
      <c r="E22" s="36">
        <f t="shared" si="2"/>
        <v>130</v>
      </c>
      <c r="F22" s="36">
        <f>INDEX(탐구선택계산!$17:$18,1,ROW(B22)-1)</f>
        <v>68.38</v>
      </c>
      <c r="G22" s="36">
        <f>INDEX(탐구선택계산!$17:$18,2,ROW(C22)-1)</f>
        <v>66.010000000000005</v>
      </c>
      <c r="H22" s="37">
        <f t="shared" si="3"/>
        <v>201.58499999999998</v>
      </c>
      <c r="I22" s="37">
        <f>SUM(C22,D22,E22,H22)*탐구선택계산!J1</f>
        <v>645.58500000000004</v>
      </c>
      <c r="J22" s="38"/>
      <c r="K22" s="38"/>
      <c r="L22" s="39"/>
      <c r="S22" s="36" t="s">
        <v>58</v>
      </c>
      <c r="T22" s="36">
        <v>1</v>
      </c>
      <c r="U22" s="36">
        <v>1.5</v>
      </c>
      <c r="V22" s="36">
        <v>1</v>
      </c>
      <c r="W22" s="36">
        <v>1.5</v>
      </c>
      <c r="X22" s="75" t="s">
        <v>476</v>
      </c>
      <c r="AD22" s="108"/>
    </row>
    <row r="23" spans="1:37" s="15" customFormat="1" ht="49.5">
      <c r="B23" s="36" t="s">
        <v>32</v>
      </c>
      <c r="C23" s="36">
        <f t="shared" si="0"/>
        <v>191.044776119403</v>
      </c>
      <c r="D23" s="36">
        <f t="shared" si="1"/>
        <v>292.91338582677162</v>
      </c>
      <c r="E23" s="36">
        <f t="shared" si="2"/>
        <v>286.76470588235298</v>
      </c>
      <c r="F23" s="36">
        <f>INDEX(탐구선택계산!$17:$18,1,ROW(B23)-1)</f>
        <v>68.38</v>
      </c>
      <c r="G23" s="36">
        <f>INDEX(탐구선택계산!$17:$18,2,ROW(C23)-1)</f>
        <v>66.02</v>
      </c>
      <c r="H23" s="37">
        <f t="shared" si="3"/>
        <v>196.54869844983912</v>
      </c>
      <c r="I23" s="37">
        <f t="shared" si="4"/>
        <v>967.27156627836666</v>
      </c>
      <c r="J23" s="38"/>
      <c r="K23" s="38"/>
      <c r="L23" s="39"/>
      <c r="S23" s="36" t="s">
        <v>59</v>
      </c>
      <c r="T23" s="36">
        <f>200/134</f>
        <v>1.4925373134328359</v>
      </c>
      <c r="U23" s="36">
        <f>300/127</f>
        <v>2.3622047244094486</v>
      </c>
      <c r="V23" s="36">
        <f>300/136</f>
        <v>2.2058823529411766</v>
      </c>
      <c r="W23" s="36">
        <f>200/(과탐변표종합!T2+과탐변표종합!T2)</f>
        <v>1.4624159110851127</v>
      </c>
      <c r="X23" s="78" t="s">
        <v>477</v>
      </c>
      <c r="AD23" s="108"/>
    </row>
    <row r="24" spans="1:37" s="15" customFormat="1" ht="33">
      <c r="A24" s="43"/>
      <c r="B24" s="36" t="s">
        <v>33</v>
      </c>
      <c r="C24" s="36">
        <f t="shared" si="0"/>
        <v>191.044776119403</v>
      </c>
      <c r="D24" s="36">
        <f t="shared" si="1"/>
        <v>292.91338582677162</v>
      </c>
      <c r="E24" s="36">
        <f t="shared" si="2"/>
        <v>191.1764705882353</v>
      </c>
      <c r="F24" s="36">
        <f>INDEX(탐구선택계산!$17:$18,1,ROW(B24)-1)</f>
        <v>68.37</v>
      </c>
      <c r="G24" s="36">
        <f>INDEX(탐구선택계산!$17:$18,2,ROW(C24)-1)</f>
        <v>65.540000000000006</v>
      </c>
      <c r="H24" s="37">
        <f t="shared" si="3"/>
        <v>293.79113646336111</v>
      </c>
      <c r="I24" s="37">
        <f>SUM(C24,D24,E24,H24)*탐구선택계산!W2</f>
        <v>968.92576899777112</v>
      </c>
      <c r="J24" s="38"/>
      <c r="K24" s="38"/>
      <c r="L24" s="39"/>
      <c r="S24" s="36" t="s">
        <v>60</v>
      </c>
      <c r="T24" s="36">
        <f>200/134</f>
        <v>1.4925373134328359</v>
      </c>
      <c r="U24" s="36">
        <f>300/127</f>
        <v>2.3622047244094486</v>
      </c>
      <c r="V24" s="36">
        <f>200/136</f>
        <v>1.4705882352941178</v>
      </c>
      <c r="W24" s="36">
        <f>300/(과탐변표종합!U2*2)</f>
        <v>2.1939447125932423</v>
      </c>
      <c r="X24" s="78" t="s">
        <v>478</v>
      </c>
      <c r="AD24" s="108"/>
    </row>
    <row r="25" spans="1:37" s="15" customFormat="1">
      <c r="B25" s="36" t="s">
        <v>34</v>
      </c>
      <c r="C25" s="36">
        <f t="shared" si="0"/>
        <v>89.600000000000009</v>
      </c>
      <c r="D25" s="36">
        <f t="shared" si="1"/>
        <v>130.20000000000002</v>
      </c>
      <c r="E25" s="36">
        <f t="shared" si="2"/>
        <v>113.75</v>
      </c>
      <c r="F25" s="36">
        <f>INDEX(탐구선택계산!$17:$18,1,ROW(B25)-1)</f>
        <v>68.540000000000006</v>
      </c>
      <c r="G25" s="36">
        <f>INDEX(탐구선택계산!$17:$18,2,ROW(C25)-1)</f>
        <v>65.599999999999994</v>
      </c>
      <c r="H25" s="37">
        <f>(100+AVERAGE(F25:G25))*W25</f>
        <v>146.18625</v>
      </c>
      <c r="I25" s="37">
        <f t="shared" si="4"/>
        <v>479.73625000000004</v>
      </c>
      <c r="J25" s="38"/>
      <c r="K25" s="38"/>
      <c r="L25" s="39"/>
      <c r="S25" s="36" t="s">
        <v>61</v>
      </c>
      <c r="T25" s="36">
        <f>0.2*3.5</f>
        <v>0.70000000000000007</v>
      </c>
      <c r="U25" s="36">
        <f>0.3*3.5</f>
        <v>1.05</v>
      </c>
      <c r="V25" s="36">
        <f>0.25*3.5</f>
        <v>0.875</v>
      </c>
      <c r="W25" s="36">
        <f>0.25*3.5</f>
        <v>0.875</v>
      </c>
      <c r="X25" s="75" t="s">
        <v>479</v>
      </c>
      <c r="AB25" s="113"/>
      <c r="AD25" s="108"/>
      <c r="AH25" s="40"/>
      <c r="AI25" s="40"/>
      <c r="AJ25" s="40"/>
      <c r="AK25" s="40"/>
    </row>
    <row r="26" spans="1:37" s="15" customFormat="1" ht="49.5">
      <c r="B26" s="36" t="s">
        <v>35</v>
      </c>
      <c r="C26" s="36">
        <f t="shared" si="0"/>
        <v>95.522388059701498</v>
      </c>
      <c r="D26" s="36">
        <f t="shared" si="1"/>
        <v>390.55118110236225</v>
      </c>
      <c r="E26" s="36">
        <f t="shared" si="2"/>
        <v>286.76470588235298</v>
      </c>
      <c r="F26" s="36">
        <f>INDEX(탐구선택계산!$17:$18,1,ROW(B26)-1)</f>
        <v>100</v>
      </c>
      <c r="G26" s="36">
        <f>INDEX(탐구선택계산!$17:$18,2,ROW(C26)-1)</f>
        <v>95.97835624451595</v>
      </c>
      <c r="H26" s="37">
        <f>SUM(F26:G26)*W26</f>
        <v>195.97835624451596</v>
      </c>
      <c r="I26" s="37">
        <f t="shared" si="4"/>
        <v>968.81663128893274</v>
      </c>
      <c r="J26" s="38"/>
      <c r="K26" s="38"/>
      <c r="L26" s="39"/>
      <c r="S26" s="36" t="s">
        <v>62</v>
      </c>
      <c r="T26" s="36">
        <f>100/134</f>
        <v>0.74626865671641796</v>
      </c>
      <c r="U26" s="36">
        <f>400/127</f>
        <v>3.1496062992125986</v>
      </c>
      <c r="V26" s="36">
        <f>300/136</f>
        <v>2.2058823529411766</v>
      </c>
      <c r="W26" s="36">
        <v>1</v>
      </c>
      <c r="X26" s="78" t="s">
        <v>480</v>
      </c>
      <c r="AD26" s="108"/>
    </row>
    <row r="27" spans="1:37" s="15" customFormat="1">
      <c r="B27" s="36" t="s">
        <v>36</v>
      </c>
      <c r="C27" s="36">
        <f t="shared" si="0"/>
        <v>128</v>
      </c>
      <c r="D27" s="36">
        <f t="shared" si="1"/>
        <v>148.79999999999998</v>
      </c>
      <c r="E27" s="36">
        <f t="shared" si="2"/>
        <v>156</v>
      </c>
      <c r="F27" s="36">
        <f>INDEX(탐구선택계산!$17:$18,1,ROW(B27)-1)</f>
        <v>68.38</v>
      </c>
      <c r="G27" s="36">
        <f>INDEX(탐구선택계산!$17:$18,2,ROW(C27)-1)</f>
        <v>65.540000000000006</v>
      </c>
      <c r="H27" s="37">
        <f>SUM(F27:G27)*W27</f>
        <v>133.92000000000002</v>
      </c>
      <c r="I27" s="37">
        <f t="shared" si="4"/>
        <v>566.72</v>
      </c>
      <c r="J27" s="38"/>
      <c r="K27" s="38"/>
      <c r="L27" s="39"/>
      <c r="S27" s="36" t="s">
        <v>942</v>
      </c>
      <c r="T27" s="36">
        <v>1</v>
      </c>
      <c r="U27" s="36">
        <v>1.2</v>
      </c>
      <c r="V27" s="36">
        <v>1.2</v>
      </c>
      <c r="W27" s="36">
        <v>1</v>
      </c>
      <c r="X27" s="75" t="s">
        <v>481</v>
      </c>
      <c r="AD27" s="108"/>
    </row>
    <row r="28" spans="1:37" s="15" customFormat="1" ht="33">
      <c r="B28" s="36" t="s">
        <v>80</v>
      </c>
      <c r="C28" s="36">
        <f t="shared" ref="C28:C34" si="5">C$3*T28</f>
        <v>128</v>
      </c>
      <c r="D28" s="36">
        <f t="shared" ref="D28:D34" si="6">D$3*U28</f>
        <v>124</v>
      </c>
      <c r="E28" s="36">
        <f t="shared" ref="E28:E34" si="7">E$3*V28</f>
        <v>130</v>
      </c>
      <c r="F28" s="36">
        <f>INDEX(탐구선택계산!$17:$18,1,ROW(B28)-1)</f>
        <v>75</v>
      </c>
      <c r="G28" s="36">
        <f>INDEX(탐구선택계산!$17:$18,2,ROW(C28)-1)</f>
        <v>65</v>
      </c>
      <c r="H28" s="37">
        <f t="shared" ref="H28:H60" si="8">SUM(F28:G28)*W28</f>
        <v>140</v>
      </c>
      <c r="I28" s="37">
        <f t="shared" ref="I28:I62" si="9">SUM(C28,D28,E28,H28)</f>
        <v>522</v>
      </c>
      <c r="J28" s="38"/>
      <c r="K28" s="38"/>
      <c r="L28" s="38"/>
      <c r="S28" s="36" t="s">
        <v>943</v>
      </c>
      <c r="T28" s="36">
        <v>1</v>
      </c>
      <c r="U28" s="36">
        <v>1</v>
      </c>
      <c r="V28" s="36">
        <v>1</v>
      </c>
      <c r="W28" s="36">
        <v>1</v>
      </c>
      <c r="X28" s="78" t="s">
        <v>482</v>
      </c>
      <c r="AD28" s="108"/>
    </row>
    <row r="29" spans="1:37" s="15" customFormat="1">
      <c r="B29" s="36" t="s">
        <v>81</v>
      </c>
      <c r="C29" s="36">
        <f t="shared" si="5"/>
        <v>128</v>
      </c>
      <c r="D29" s="36">
        <f t="shared" si="6"/>
        <v>124</v>
      </c>
      <c r="E29" s="36">
        <f t="shared" si="7"/>
        <v>130</v>
      </c>
      <c r="F29" s="36">
        <f>INDEX(탐구선택계산!$17:$18,1,ROW(B29)-1)</f>
        <v>72</v>
      </c>
      <c r="G29" s="36">
        <f>INDEX(탐구선택계산!$17:$18,2,ROW(C29)-1)</f>
        <v>65</v>
      </c>
      <c r="H29" s="37">
        <f t="shared" si="8"/>
        <v>137</v>
      </c>
      <c r="I29" s="37">
        <f t="shared" si="9"/>
        <v>519</v>
      </c>
      <c r="J29" s="38"/>
      <c r="K29" s="38"/>
      <c r="L29" s="38"/>
      <c r="S29" s="36" t="s">
        <v>944</v>
      </c>
      <c r="T29" s="36">
        <v>1</v>
      </c>
      <c r="U29" s="36">
        <v>1</v>
      </c>
      <c r="V29" s="36">
        <v>1</v>
      </c>
      <c r="W29" s="36">
        <v>1</v>
      </c>
      <c r="X29" s="75" t="s">
        <v>509</v>
      </c>
      <c r="AD29" s="108"/>
    </row>
    <row r="30" spans="1:37" s="15" customFormat="1" ht="66">
      <c r="B30" s="36" t="s">
        <v>82</v>
      </c>
      <c r="C30" s="36">
        <f t="shared" si="5"/>
        <v>238.80597014925374</v>
      </c>
      <c r="D30" s="36">
        <f t="shared" si="6"/>
        <v>268.50393700787401</v>
      </c>
      <c r="E30" s="36">
        <f t="shared" si="7"/>
        <v>262.86764705882359</v>
      </c>
      <c r="F30" s="36">
        <f>INDEX(탐구선택계산!$17:$18,1,ROW(B30)-1)</f>
        <v>200</v>
      </c>
      <c r="G30" s="36">
        <f>INDEX(탐구선택계산!$17:$18,2,ROW(C30)-1)</f>
        <v>191.1764705882353</v>
      </c>
      <c r="H30" s="37">
        <f>SUM(F30:G30)*W30/2</f>
        <v>195.58823529411765</v>
      </c>
      <c r="I30" s="37">
        <f t="shared" si="9"/>
        <v>965.76578951006911</v>
      </c>
      <c r="J30" s="38"/>
      <c r="K30" s="38"/>
      <c r="L30" s="38"/>
      <c r="S30" s="36" t="s">
        <v>945</v>
      </c>
      <c r="T30" s="36">
        <f>200/134*0.25*5</f>
        <v>1.8656716417910448</v>
      </c>
      <c r="U30" s="36">
        <f>200/127*0.275*5</f>
        <v>2.1653543307086616</v>
      </c>
      <c r="V30" s="36">
        <f>200/136*0.275*5</f>
        <v>2.0220588235294121</v>
      </c>
      <c r="W30" s="36">
        <f>0.2*5</f>
        <v>1</v>
      </c>
      <c r="X30" s="78" t="s">
        <v>483</v>
      </c>
      <c r="AD30" s="108"/>
    </row>
    <row r="31" spans="1:37" s="15" customFormat="1">
      <c r="B31" s="36" t="s">
        <v>83</v>
      </c>
      <c r="C31" s="36">
        <f t="shared" si="5"/>
        <v>128</v>
      </c>
      <c r="D31" s="36">
        <f t="shared" si="6"/>
        <v>186</v>
      </c>
      <c r="E31" s="36">
        <f t="shared" si="7"/>
        <v>195</v>
      </c>
      <c r="F31" s="36">
        <f>INDEX(탐구선택계산!$17:$18,1,ROW(B31)-1)</f>
        <v>72</v>
      </c>
      <c r="G31" s="36">
        <f>INDEX(탐구선택계산!$17:$18,2,ROW(C31)-1)</f>
        <v>65</v>
      </c>
      <c r="H31" s="37">
        <f t="shared" si="8"/>
        <v>137</v>
      </c>
      <c r="I31" s="37">
        <f t="shared" si="9"/>
        <v>646</v>
      </c>
      <c r="J31" s="38"/>
      <c r="K31" s="38"/>
      <c r="L31" s="38"/>
      <c r="S31" s="36" t="s">
        <v>946</v>
      </c>
      <c r="T31" s="36">
        <v>1</v>
      </c>
      <c r="U31" s="36">
        <v>1.5</v>
      </c>
      <c r="V31" s="36">
        <v>1.5</v>
      </c>
      <c r="W31" s="36">
        <v>1</v>
      </c>
      <c r="X31" s="75" t="s">
        <v>484</v>
      </c>
      <c r="AD31" s="108"/>
    </row>
    <row r="32" spans="1:37" s="15" customFormat="1">
      <c r="B32" s="36" t="s">
        <v>84</v>
      </c>
      <c r="C32" s="36">
        <f t="shared" si="5"/>
        <v>30.72</v>
      </c>
      <c r="D32" s="36">
        <f t="shared" si="6"/>
        <v>59.519999999999996</v>
      </c>
      <c r="E32" s="36">
        <f t="shared" si="7"/>
        <v>62.4</v>
      </c>
      <c r="F32" s="36">
        <f>INDEX(탐구선택계산!$17:$18,1,ROW(B32)-1)</f>
        <v>72</v>
      </c>
      <c r="G32" s="36">
        <f>INDEX(탐구선택계산!$17:$18,2,ROW(C32)-1)</f>
        <v>65</v>
      </c>
      <c r="H32" s="37">
        <f t="shared" si="8"/>
        <v>41.1</v>
      </c>
      <c r="I32" s="37">
        <f t="shared" si="9"/>
        <v>193.73999999999998</v>
      </c>
      <c r="J32" s="38"/>
      <c r="K32" s="38"/>
      <c r="L32" s="38"/>
      <c r="S32" s="36" t="s">
        <v>947</v>
      </c>
      <c r="T32" s="36">
        <f>48/200</f>
        <v>0.24</v>
      </c>
      <c r="U32" s="36">
        <f>96/200</f>
        <v>0.48</v>
      </c>
      <c r="V32" s="36">
        <f>96/200</f>
        <v>0.48</v>
      </c>
      <c r="W32" s="36">
        <f>60/200</f>
        <v>0.3</v>
      </c>
      <c r="X32" s="75" t="s">
        <v>485</v>
      </c>
      <c r="AD32" s="108"/>
    </row>
    <row r="33" spans="2:50" s="15" customFormat="1">
      <c r="B33" s="36" t="s">
        <v>85</v>
      </c>
      <c r="C33" s="36">
        <f t="shared" si="5"/>
        <v>128</v>
      </c>
      <c r="D33" s="36">
        <f t="shared" si="6"/>
        <v>124</v>
      </c>
      <c r="E33" s="36">
        <f t="shared" si="7"/>
        <v>130</v>
      </c>
      <c r="F33" s="36">
        <f>INDEX(탐구선택계산!$17:$18,1,ROW(B33)-1)</f>
        <v>72</v>
      </c>
      <c r="G33" s="36">
        <f>INDEX(탐구선택계산!$17:$18,2,ROW(C33)-1)</f>
        <v>65</v>
      </c>
      <c r="H33" s="37">
        <f t="shared" si="8"/>
        <v>137</v>
      </c>
      <c r="I33" s="37">
        <f t="shared" si="9"/>
        <v>519</v>
      </c>
      <c r="J33" s="38"/>
      <c r="K33" s="38"/>
      <c r="L33" s="38"/>
      <c r="S33" s="36" t="s">
        <v>948</v>
      </c>
      <c r="T33" s="36">
        <v>1</v>
      </c>
      <c r="U33" s="36">
        <v>1</v>
      </c>
      <c r="V33" s="36">
        <v>1</v>
      </c>
      <c r="W33" s="36">
        <v>1</v>
      </c>
      <c r="X33" s="75" t="s">
        <v>541</v>
      </c>
      <c r="AD33" s="108"/>
    </row>
    <row r="34" spans="2:50" s="15" customFormat="1">
      <c r="B34" s="36" t="s">
        <v>86</v>
      </c>
      <c r="C34" s="36">
        <f t="shared" si="5"/>
        <v>128</v>
      </c>
      <c r="D34" s="36">
        <f t="shared" si="6"/>
        <v>186</v>
      </c>
      <c r="E34" s="36">
        <f t="shared" si="7"/>
        <v>195</v>
      </c>
      <c r="F34" s="36">
        <f>INDEX(탐구선택계산!$17:$18,1,ROW(B34)-1)</f>
        <v>72</v>
      </c>
      <c r="G34" s="36">
        <f>INDEX(탐구선택계산!$17:$18,2,ROW(C34)-1)</f>
        <v>65</v>
      </c>
      <c r="H34" s="37">
        <f t="shared" si="8"/>
        <v>137</v>
      </c>
      <c r="I34" s="37">
        <f t="shared" si="9"/>
        <v>646</v>
      </c>
      <c r="J34" s="38"/>
      <c r="K34" s="38"/>
      <c r="L34" s="38"/>
      <c r="S34" s="36" t="s">
        <v>949</v>
      </c>
      <c r="T34" s="36">
        <v>1</v>
      </c>
      <c r="U34" s="36">
        <v>1.5</v>
      </c>
      <c r="V34" s="36">
        <v>1.5</v>
      </c>
      <c r="W34" s="36">
        <v>1</v>
      </c>
      <c r="X34" s="75" t="s">
        <v>486</v>
      </c>
      <c r="AD34" s="108"/>
      <c r="AO34" s="15" t="s">
        <v>247</v>
      </c>
      <c r="AP34" s="15" t="s">
        <v>248</v>
      </c>
      <c r="AQ34" s="15" t="s">
        <v>249</v>
      </c>
      <c r="AR34" s="15" t="s">
        <v>250</v>
      </c>
      <c r="AU34" s="15" t="s">
        <v>247</v>
      </c>
      <c r="AV34" s="15" t="s">
        <v>248</v>
      </c>
      <c r="AW34" s="15" t="s">
        <v>249</v>
      </c>
      <c r="AX34" s="15" t="s">
        <v>250</v>
      </c>
    </row>
    <row r="35" spans="2:50" s="15" customFormat="1">
      <c r="B35" s="36" t="s">
        <v>87</v>
      </c>
      <c r="C35" s="36">
        <f>C$4*T35</f>
        <v>188</v>
      </c>
      <c r="D35" s="36">
        <f>D$4*U35</f>
        <v>192</v>
      </c>
      <c r="E35" s="36">
        <f>E$4*V35</f>
        <v>192</v>
      </c>
      <c r="F35" s="36">
        <f>INDEX(탐구선택계산!$17:$18,1,ROW(B35)-1)</f>
        <v>100</v>
      </c>
      <c r="G35" s="36">
        <f>INDEX(탐구선택계산!$17:$18,2,ROW(C35)-1)</f>
        <v>97</v>
      </c>
      <c r="H35" s="37">
        <f t="shared" si="8"/>
        <v>197</v>
      </c>
      <c r="I35" s="37">
        <f t="shared" si="9"/>
        <v>769</v>
      </c>
      <c r="J35" s="38"/>
      <c r="K35" s="38"/>
      <c r="L35" s="38"/>
      <c r="S35" s="36" t="s">
        <v>950</v>
      </c>
      <c r="T35" s="36">
        <v>2</v>
      </c>
      <c r="U35" s="36">
        <v>2</v>
      </c>
      <c r="V35" s="36">
        <v>2</v>
      </c>
      <c r="W35" s="36">
        <v>1</v>
      </c>
      <c r="X35" s="75" t="s">
        <v>487</v>
      </c>
      <c r="AD35" s="108"/>
    </row>
    <row r="36" spans="2:50" s="15" customFormat="1">
      <c r="B36" s="36" t="s">
        <v>88</v>
      </c>
      <c r="C36" s="36">
        <f t="shared" ref="C36:C37" si="10">C$4*T36</f>
        <v>0</v>
      </c>
      <c r="D36" s="36">
        <f t="shared" ref="D36:D37" si="11">D$4*U36</f>
        <v>207.36</v>
      </c>
      <c r="E36" s="36">
        <f t="shared" ref="E36:E37" si="12">E$4*V36</f>
        <v>192</v>
      </c>
      <c r="F36" s="36">
        <f>INDEX(탐구선택계산!$17:$18,1,ROW(B36)-1)</f>
        <v>100</v>
      </c>
      <c r="G36" s="36">
        <f>INDEX(탐구선택계산!$17:$18,2,ROW(C36)-1)</f>
        <v>97</v>
      </c>
      <c r="H36" s="37">
        <f t="shared" si="8"/>
        <v>197</v>
      </c>
      <c r="I36" s="36">
        <f>SUM(C36,D36,E36,H36)+400</f>
        <v>996.36</v>
      </c>
      <c r="J36" s="38"/>
      <c r="K36" s="38"/>
      <c r="L36" s="38"/>
      <c r="S36" s="36" t="s">
        <v>951</v>
      </c>
      <c r="T36" s="36">
        <v>0</v>
      </c>
      <c r="U36" s="36">
        <f>1.08*2</f>
        <v>2.16</v>
      </c>
      <c r="V36" s="36">
        <v>2</v>
      </c>
      <c r="W36" s="36">
        <v>1</v>
      </c>
      <c r="X36" s="75" t="s">
        <v>488</v>
      </c>
      <c r="AD36" s="108"/>
      <c r="AO36" s="15">
        <v>134</v>
      </c>
      <c r="AP36" s="15">
        <v>136</v>
      </c>
      <c r="AQ36" s="15">
        <v>127</v>
      </c>
      <c r="AR36" s="15">
        <v>137.5</v>
      </c>
      <c r="AU36" s="15">
        <v>134</v>
      </c>
      <c r="AV36" s="15">
        <v>136</v>
      </c>
      <c r="AW36" s="15">
        <v>127</v>
      </c>
      <c r="AX36" s="15">
        <v>137.5</v>
      </c>
    </row>
    <row r="37" spans="2:50" s="15" customFormat="1" ht="33">
      <c r="B37" s="36" t="s">
        <v>89</v>
      </c>
      <c r="C37" s="36">
        <f t="shared" si="10"/>
        <v>131.6</v>
      </c>
      <c r="D37" s="36">
        <f t="shared" si="11"/>
        <v>201.60000000000002</v>
      </c>
      <c r="E37" s="36">
        <f t="shared" si="12"/>
        <v>201.60000000000002</v>
      </c>
      <c r="F37" s="36">
        <f>INDEX(탐구선택계산!$17:$18,1,ROW(B37)-1)</f>
        <v>100</v>
      </c>
      <c r="G37" s="36">
        <f>INDEX(탐구선택계산!$17:$18,2,ROW(C37)-1)</f>
        <v>97</v>
      </c>
      <c r="H37" s="37">
        <f t="shared" si="8"/>
        <v>137.89999999999998</v>
      </c>
      <c r="I37" s="37">
        <f t="shared" si="9"/>
        <v>672.7</v>
      </c>
      <c r="J37" s="38"/>
      <c r="K37" s="38"/>
      <c r="L37" s="38"/>
      <c r="S37" s="36" t="s">
        <v>952</v>
      </c>
      <c r="T37" s="36">
        <v>1.4</v>
      </c>
      <c r="U37" s="36">
        <v>2.1</v>
      </c>
      <c r="V37" s="36">
        <v>2.1</v>
      </c>
      <c r="W37" s="36">
        <v>0.7</v>
      </c>
      <c r="X37" s="78" t="s">
        <v>489</v>
      </c>
      <c r="AD37" s="108"/>
      <c r="AO37" s="15">
        <v>132</v>
      </c>
      <c r="AP37" s="15">
        <v>132</v>
      </c>
      <c r="AQ37" s="15">
        <v>125</v>
      </c>
      <c r="AR37" s="15">
        <v>136</v>
      </c>
      <c r="AU37" s="15">
        <v>132</v>
      </c>
      <c r="AV37" s="15">
        <v>132</v>
      </c>
      <c r="AW37" s="15">
        <v>125</v>
      </c>
      <c r="AX37" s="15">
        <v>136</v>
      </c>
    </row>
    <row r="38" spans="2:50" s="15" customFormat="1" ht="49.5">
      <c r="B38" s="36" t="s">
        <v>90</v>
      </c>
      <c r="C38" s="36">
        <f t="shared" ref="C38:E39" si="13">C$4*T38</f>
        <v>37.6</v>
      </c>
      <c r="D38" s="36">
        <f t="shared" si="13"/>
        <v>57.599999999999994</v>
      </c>
      <c r="E38" s="36">
        <f t="shared" si="13"/>
        <v>57.599999999999994</v>
      </c>
      <c r="F38" s="36">
        <f>INDEX(탐구선택계산!$17:$18,1,ROW(B38)-1)</f>
        <v>100</v>
      </c>
      <c r="G38" s="36">
        <f>INDEX(탐구선택계산!$17:$18,2,ROW(C38)-1)</f>
        <v>97</v>
      </c>
      <c r="H38" s="37">
        <f>SUM(F38:G38)*W38</f>
        <v>39.400000000000006</v>
      </c>
      <c r="I38" s="44">
        <f>600+SUM(C38,D38,E38,H38)</f>
        <v>792.2</v>
      </c>
      <c r="J38" s="45"/>
      <c r="K38" s="45"/>
      <c r="L38" s="45"/>
      <c r="S38" s="36" t="s">
        <v>953</v>
      </c>
      <c r="T38" s="36">
        <v>0.4</v>
      </c>
      <c r="U38" s="36">
        <v>0.6</v>
      </c>
      <c r="V38" s="36">
        <v>0.6</v>
      </c>
      <c r="W38" s="36">
        <v>0.2</v>
      </c>
      <c r="X38" s="78" t="s">
        <v>490</v>
      </c>
      <c r="AD38" s="108"/>
      <c r="AO38" s="15">
        <v>131</v>
      </c>
      <c r="AP38" s="15">
        <v>131</v>
      </c>
      <c r="AQ38" s="15">
        <v>124</v>
      </c>
      <c r="AR38" s="15">
        <v>135.33000000000001</v>
      </c>
      <c r="AU38" s="15">
        <v>131</v>
      </c>
      <c r="AV38" s="15">
        <v>131</v>
      </c>
      <c r="AW38" s="15">
        <v>124</v>
      </c>
      <c r="AX38" s="15">
        <v>135.33000000000001</v>
      </c>
    </row>
    <row r="39" spans="2:50" s="15" customFormat="1">
      <c r="B39" s="36" t="s">
        <v>91</v>
      </c>
      <c r="C39" s="36">
        <f t="shared" si="13"/>
        <v>169.20000000000002</v>
      </c>
      <c r="D39" s="36">
        <f t="shared" si="13"/>
        <v>302.39999999999998</v>
      </c>
      <c r="E39" s="36">
        <f t="shared" si="13"/>
        <v>216</v>
      </c>
      <c r="F39" s="36">
        <f>INDEX(탐구선택계산!$17:$18,1,ROW(B39)-1)</f>
        <v>100</v>
      </c>
      <c r="G39" s="36">
        <f>INDEX(탐구선택계산!$17:$18,2,ROW(C39)-1)</f>
        <v>97</v>
      </c>
      <c r="H39" s="37">
        <f t="shared" si="8"/>
        <v>177.3</v>
      </c>
      <c r="I39" s="37">
        <f>SUM(C39,D39,E39,H39)</f>
        <v>864.90000000000009</v>
      </c>
      <c r="J39" s="38"/>
      <c r="K39" s="38"/>
      <c r="L39" s="38"/>
      <c r="S39" s="36" t="s">
        <v>954</v>
      </c>
      <c r="T39" s="36">
        <f>1.8</f>
        <v>1.8</v>
      </c>
      <c r="U39" s="36">
        <f>0.35*9</f>
        <v>3.15</v>
      </c>
      <c r="V39" s="36">
        <f>0.25*9</f>
        <v>2.25</v>
      </c>
      <c r="W39" s="36">
        <f>0.1*9</f>
        <v>0.9</v>
      </c>
      <c r="X39" s="75" t="s">
        <v>530</v>
      </c>
      <c r="AD39" s="108"/>
      <c r="AO39" s="15">
        <v>130</v>
      </c>
      <c r="AP39" s="15">
        <v>130</v>
      </c>
      <c r="AQ39" s="15">
        <v>123</v>
      </c>
      <c r="AR39" s="15">
        <v>133</v>
      </c>
      <c r="AU39" s="15">
        <v>130</v>
      </c>
      <c r="AV39" s="15">
        <v>130</v>
      </c>
      <c r="AW39" s="15">
        <v>123</v>
      </c>
      <c r="AX39" s="15">
        <v>133</v>
      </c>
    </row>
    <row r="40" spans="2:50" s="15" customFormat="1">
      <c r="B40" s="36" t="s">
        <v>92</v>
      </c>
      <c r="C40" s="36">
        <f t="shared" ref="C40:C46" si="14">C$4*T40</f>
        <v>150.4</v>
      </c>
      <c r="D40" s="36">
        <f t="shared" ref="D40:D46" si="15">D$4*U40</f>
        <v>230.39999999999998</v>
      </c>
      <c r="E40" s="36">
        <f t="shared" ref="E40:E46" si="16">E$4*V40</f>
        <v>230.39999999999998</v>
      </c>
      <c r="F40" s="36">
        <f>INDEX(탐구선택계산!$17:$18,1,ROW(B40)-1)</f>
        <v>100</v>
      </c>
      <c r="G40" s="36">
        <f>INDEX(탐구선택계산!$17:$18,2,ROW(C40)-1)</f>
        <v>97</v>
      </c>
      <c r="H40" s="37">
        <f t="shared" ref="H40" si="17">SUM(F40:G40)*W40</f>
        <v>157.60000000000002</v>
      </c>
      <c r="I40" s="37">
        <f>SUM(C40,D40,E40,H40)</f>
        <v>768.8</v>
      </c>
      <c r="J40" s="38"/>
      <c r="K40" s="38"/>
      <c r="L40" s="38"/>
      <c r="S40" s="36" t="s">
        <v>955</v>
      </c>
      <c r="T40" s="36">
        <v>1.6</v>
      </c>
      <c r="U40" s="36">
        <v>2.4</v>
      </c>
      <c r="V40" s="36">
        <v>2.4</v>
      </c>
      <c r="W40" s="36">
        <v>0.8</v>
      </c>
      <c r="X40" s="75" t="s">
        <v>538</v>
      </c>
      <c r="AD40" s="108"/>
      <c r="AO40" s="15">
        <v>129</v>
      </c>
      <c r="AP40" s="15">
        <v>128</v>
      </c>
      <c r="AQ40" s="15">
        <v>122</v>
      </c>
      <c r="AR40" s="15">
        <v>131.25</v>
      </c>
      <c r="AU40" s="15">
        <v>129</v>
      </c>
      <c r="AV40" s="15">
        <v>128</v>
      </c>
      <c r="AW40" s="15">
        <v>122</v>
      </c>
      <c r="AX40" s="15">
        <v>132</v>
      </c>
    </row>
    <row r="41" spans="2:50" s="15" customFormat="1">
      <c r="B41" s="36" t="s">
        <v>93</v>
      </c>
      <c r="C41" s="36">
        <f>C$4*T41</f>
        <v>152.28</v>
      </c>
      <c r="D41" s="36">
        <f>D$4*U41</f>
        <v>233.27999999999997</v>
      </c>
      <c r="E41" s="36">
        <f>E$4*V41</f>
        <v>233.27999999999997</v>
      </c>
      <c r="F41" s="36">
        <f>INDEX(탐구선택계산!$17:$18,1,ROW(B41)-1)</f>
        <v>100</v>
      </c>
      <c r="G41" s="36">
        <f>INDEX(탐구선택계산!$17:$18,2,ROW(C41)-1)</f>
        <v>97</v>
      </c>
      <c r="H41" s="37">
        <f>SUM(F41:G41)*W41</f>
        <v>159.57000000000002</v>
      </c>
      <c r="I41" s="36">
        <f>SUM(C41,D41,E41,H41)+90</f>
        <v>868.41</v>
      </c>
      <c r="J41" s="38"/>
      <c r="K41" s="38"/>
      <c r="L41" s="38"/>
      <c r="S41" s="36" t="s">
        <v>956</v>
      </c>
      <c r="T41" s="36">
        <f>0.2*8.1</f>
        <v>1.62</v>
      </c>
      <c r="U41" s="36">
        <f>0.3*8.1</f>
        <v>2.4299999999999997</v>
      </c>
      <c r="V41" s="36">
        <f>0.3*8.1</f>
        <v>2.4299999999999997</v>
      </c>
      <c r="W41" s="36">
        <f>8.1*0.1</f>
        <v>0.81</v>
      </c>
      <c r="X41" s="75" t="s">
        <v>491</v>
      </c>
      <c r="AD41" s="108"/>
      <c r="AO41" s="15">
        <v>128</v>
      </c>
      <c r="AP41" s="15">
        <v>127.5</v>
      </c>
      <c r="AQ41" s="15">
        <v>121</v>
      </c>
      <c r="AR41" s="15">
        <v>129.5</v>
      </c>
      <c r="AU41" s="15">
        <v>128</v>
      </c>
      <c r="AV41" s="15">
        <v>127.5</v>
      </c>
      <c r="AW41" s="15">
        <v>121</v>
      </c>
      <c r="AX41" s="15">
        <v>129.5</v>
      </c>
    </row>
    <row r="42" spans="2:50" s="15" customFormat="1" ht="33">
      <c r="B42" s="36" t="s">
        <v>94</v>
      </c>
      <c r="C42" s="36">
        <f t="shared" si="14"/>
        <v>75.2</v>
      </c>
      <c r="D42" s="36">
        <f t="shared" si="15"/>
        <v>115.19999999999999</v>
      </c>
      <c r="E42" s="36">
        <f t="shared" si="16"/>
        <v>115.19999999999999</v>
      </c>
      <c r="F42" s="36">
        <f>INDEX(탐구선택계산!$17:$18,1,ROW(B42)-1)</f>
        <v>100</v>
      </c>
      <c r="G42" s="36">
        <f>INDEX(탐구선택계산!$17:$18,2,ROW(C42)-1)</f>
        <v>97</v>
      </c>
      <c r="H42" s="37">
        <f t="shared" si="8"/>
        <v>78.800000000000011</v>
      </c>
      <c r="I42" s="37">
        <f>SUM(C42,D42,E42,H42)</f>
        <v>384.4</v>
      </c>
      <c r="J42" s="38"/>
      <c r="K42" s="38"/>
      <c r="L42" s="38"/>
      <c r="S42" s="36" t="s">
        <v>957</v>
      </c>
      <c r="T42" s="36">
        <v>0.8</v>
      </c>
      <c r="U42" s="36">
        <v>1.2</v>
      </c>
      <c r="V42" s="36">
        <v>1.2</v>
      </c>
      <c r="W42" s="36">
        <v>0.4</v>
      </c>
      <c r="X42" s="77" t="s">
        <v>492</v>
      </c>
      <c r="AD42" s="108"/>
      <c r="AO42" s="15">
        <v>127</v>
      </c>
      <c r="AP42" s="15">
        <v>125</v>
      </c>
      <c r="AQ42" s="15">
        <v>120</v>
      </c>
      <c r="AR42" s="15">
        <v>124</v>
      </c>
      <c r="AU42" s="15">
        <v>127</v>
      </c>
      <c r="AV42" s="15">
        <v>125</v>
      </c>
      <c r="AW42" s="15">
        <v>120</v>
      </c>
      <c r="AX42" s="15">
        <v>124</v>
      </c>
    </row>
    <row r="43" spans="2:50" s="15" customFormat="1" ht="82.5">
      <c r="B43" s="36" t="s">
        <v>95</v>
      </c>
      <c r="C43" s="36">
        <f t="shared" ref="C43:E44" si="18">C$3*T43</f>
        <v>143.28358208955223</v>
      </c>
      <c r="D43" s="36">
        <f t="shared" si="18"/>
        <v>341.73228346456693</v>
      </c>
      <c r="E43" s="36">
        <f t="shared" si="18"/>
        <v>334.55882352941177</v>
      </c>
      <c r="F43" s="36">
        <f>INDEX(탐구선택계산!$17:$18,1,ROW(B43)-1)</f>
        <v>101.85000000000001</v>
      </c>
      <c r="G43" s="36">
        <f>INDEX(탐구선택계산!$17:$18,2,ROW(C43)-1)</f>
        <v>100</v>
      </c>
      <c r="H43" s="37">
        <f t="shared" si="8"/>
        <v>151.38750000000002</v>
      </c>
      <c r="I43" s="37">
        <f t="shared" si="9"/>
        <v>970.96218908353103</v>
      </c>
      <c r="J43" s="38"/>
      <c r="K43" s="38"/>
      <c r="L43" s="38"/>
      <c r="S43" s="36" t="s">
        <v>958</v>
      </c>
      <c r="T43" s="36">
        <f>150/134</f>
        <v>1.1194029850746268</v>
      </c>
      <c r="U43" s="36">
        <f>350/127</f>
        <v>2.7559055118110236</v>
      </c>
      <c r="V43" s="36">
        <f>350/136</f>
        <v>2.5735294117647061</v>
      </c>
      <c r="W43" s="36">
        <f>10*0.15/2</f>
        <v>0.75</v>
      </c>
      <c r="X43" s="77" t="s">
        <v>493</v>
      </c>
      <c r="AD43" s="108"/>
      <c r="AO43" s="15">
        <v>126</v>
      </c>
      <c r="AP43" s="15">
        <v>124.5</v>
      </c>
      <c r="AQ43" s="15">
        <v>119</v>
      </c>
      <c r="AR43" s="15">
        <v>123.5</v>
      </c>
      <c r="AU43" s="15">
        <v>126</v>
      </c>
      <c r="AV43" s="15">
        <v>124.5</v>
      </c>
      <c r="AW43" s="15">
        <v>119</v>
      </c>
      <c r="AX43" s="15">
        <v>123.5</v>
      </c>
    </row>
    <row r="44" spans="2:50" s="15" customFormat="1" ht="49.5">
      <c r="B44" s="36" t="s">
        <v>96</v>
      </c>
      <c r="C44" s="36">
        <f t="shared" si="18"/>
        <v>76.417910447761187</v>
      </c>
      <c r="D44" s="36">
        <f t="shared" si="18"/>
        <v>117.16535433070867</v>
      </c>
      <c r="E44" s="36">
        <f t="shared" si="18"/>
        <v>114.70588235294117</v>
      </c>
      <c r="F44" s="36">
        <f>INDEX(탐구선택계산!$17:$18,1,ROW(B44)-1)</f>
        <v>100</v>
      </c>
      <c r="G44" s="36">
        <f>INDEX(탐구선택계산!$17:$18,2,ROW(C44)-1)</f>
        <v>97</v>
      </c>
      <c r="H44" s="37">
        <f t="shared" si="8"/>
        <v>78.800000000000011</v>
      </c>
      <c r="I44" s="37">
        <f t="shared" si="9"/>
        <v>387.08914713141104</v>
      </c>
      <c r="J44" s="38"/>
      <c r="K44" s="38"/>
      <c r="L44" s="38"/>
      <c r="S44" s="36" t="s">
        <v>959</v>
      </c>
      <c r="T44" s="36">
        <f>80/134</f>
        <v>0.59701492537313428</v>
      </c>
      <c r="U44" s="36">
        <f>120/T3</f>
        <v>0.94488188976377951</v>
      </c>
      <c r="V44" s="36">
        <f>120/U3</f>
        <v>0.88235294117647056</v>
      </c>
      <c r="W44" s="36">
        <v>0.4</v>
      </c>
      <c r="X44" s="77" t="s">
        <v>549</v>
      </c>
      <c r="AD44" s="108"/>
      <c r="AO44" s="15">
        <v>125</v>
      </c>
      <c r="AP44" s="15">
        <v>124</v>
      </c>
      <c r="AQ44" s="15">
        <v>118</v>
      </c>
      <c r="AR44" s="15">
        <v>119</v>
      </c>
      <c r="AU44" s="15">
        <v>125</v>
      </c>
      <c r="AV44" s="15">
        <v>124</v>
      </c>
      <c r="AW44" s="15">
        <v>118</v>
      </c>
      <c r="AX44" s="15">
        <v>119</v>
      </c>
    </row>
    <row r="45" spans="2:50" s="15" customFormat="1" ht="33">
      <c r="B45" s="36" t="s">
        <v>97</v>
      </c>
      <c r="C45" s="36">
        <f t="shared" si="14"/>
        <v>37.6</v>
      </c>
      <c r="D45" s="36">
        <f t="shared" si="15"/>
        <v>63.36</v>
      </c>
      <c r="E45" s="36">
        <f t="shared" si="16"/>
        <v>57.599999999999994</v>
      </c>
      <c r="F45" s="36">
        <f>INDEX(탐구선택계산!$17:$18,1,ROW(B45)-1)</f>
        <v>100</v>
      </c>
      <c r="G45" s="36">
        <f>INDEX(탐구선택계산!$17:$18,2,ROW(C45)-1)</f>
        <v>97</v>
      </c>
      <c r="H45" s="37">
        <f t="shared" si="8"/>
        <v>43.34</v>
      </c>
      <c r="I45" s="36">
        <f>800+SUM(C45,D45,E45,H45)</f>
        <v>1001.9</v>
      </c>
      <c r="J45" s="38"/>
      <c r="K45" s="38"/>
      <c r="L45" s="38"/>
      <c r="S45" s="36" t="s">
        <v>960</v>
      </c>
      <c r="T45" s="36">
        <v>0.4</v>
      </c>
      <c r="U45" s="36">
        <f>0.3*1.1*2</f>
        <v>0.66</v>
      </c>
      <c r="V45" s="36">
        <f>0.3*2</f>
        <v>0.6</v>
      </c>
      <c r="W45" s="36">
        <f>1.1*0.2</f>
        <v>0.22000000000000003</v>
      </c>
      <c r="X45" s="77" t="s">
        <v>494</v>
      </c>
      <c r="AD45" s="108"/>
      <c r="AO45" s="15">
        <v>124</v>
      </c>
      <c r="AP45" s="15">
        <v>122.5</v>
      </c>
      <c r="AQ45" s="15">
        <v>117</v>
      </c>
      <c r="AR45" s="15">
        <v>115.5</v>
      </c>
      <c r="AU45" s="15">
        <v>124</v>
      </c>
      <c r="AV45" s="15">
        <v>122.5</v>
      </c>
      <c r="AW45" s="15">
        <v>117</v>
      </c>
      <c r="AX45" s="15">
        <v>115.5</v>
      </c>
    </row>
    <row r="46" spans="2:50" s="15" customFormat="1" ht="32.25">
      <c r="B46" s="36" t="s">
        <v>98</v>
      </c>
      <c r="C46" s="36">
        <f t="shared" si="14"/>
        <v>225.6</v>
      </c>
      <c r="D46" s="36">
        <f t="shared" si="15"/>
        <v>268.79999999999995</v>
      </c>
      <c r="E46" s="36">
        <f t="shared" si="16"/>
        <v>192</v>
      </c>
      <c r="F46" s="36">
        <f>INDEX(탐구선택계산!$17:$18,1,ROW(B46)-1)</f>
        <v>100</v>
      </c>
      <c r="G46" s="36">
        <f>INDEX(탐구선택계산!$17:$18,2,ROW(C46)-1)</f>
        <v>97</v>
      </c>
      <c r="H46" s="37">
        <f t="shared" si="8"/>
        <v>275.79999999999995</v>
      </c>
      <c r="I46" s="37">
        <f t="shared" si="9"/>
        <v>962.19999999999993</v>
      </c>
      <c r="J46" s="38"/>
      <c r="K46" s="38"/>
      <c r="L46" s="38"/>
      <c r="S46" s="36" t="s">
        <v>961</v>
      </c>
      <c r="T46" s="36">
        <f>2*1.2</f>
        <v>2.4</v>
      </c>
      <c r="U46" s="36">
        <f>2*1.4</f>
        <v>2.8</v>
      </c>
      <c r="V46" s="36">
        <f>2*1</f>
        <v>2</v>
      </c>
      <c r="W46" s="36">
        <f>1*1.4</f>
        <v>1.4</v>
      </c>
      <c r="X46" s="77" t="s">
        <v>495</v>
      </c>
      <c r="AD46" s="108"/>
      <c r="AO46" s="15">
        <v>123</v>
      </c>
      <c r="AP46" s="15">
        <v>122</v>
      </c>
      <c r="AQ46" s="15">
        <v>116</v>
      </c>
      <c r="AR46" s="15">
        <v>114</v>
      </c>
      <c r="AU46" s="15">
        <v>123</v>
      </c>
      <c r="AV46" s="15">
        <v>122</v>
      </c>
      <c r="AW46" s="15">
        <v>116</v>
      </c>
      <c r="AX46" s="15">
        <v>114</v>
      </c>
    </row>
    <row r="47" spans="2:50" s="15" customFormat="1">
      <c r="B47" s="36" t="s">
        <v>140</v>
      </c>
      <c r="C47" s="36">
        <f>C$3*T47</f>
        <v>96</v>
      </c>
      <c r="D47" s="36">
        <f>D$3*U47</f>
        <v>155</v>
      </c>
      <c r="E47" s="36">
        <f>E$3*V47</f>
        <v>227.5</v>
      </c>
      <c r="F47" s="36">
        <f>INDEX(탐구선택계산!$17:$18,1,ROW(B47)-1)</f>
        <v>100</v>
      </c>
      <c r="G47" s="36">
        <f>INDEX(탐구선택계산!$17:$18,2,ROW(C47)-1)</f>
        <v>97</v>
      </c>
      <c r="H47" s="37">
        <f t="shared" si="8"/>
        <v>123.125</v>
      </c>
      <c r="I47" s="37">
        <f t="shared" si="9"/>
        <v>601.625</v>
      </c>
      <c r="J47" s="38"/>
      <c r="K47" s="38"/>
      <c r="L47" s="38"/>
      <c r="S47" s="36" t="s">
        <v>962</v>
      </c>
      <c r="T47" s="36">
        <v>0.75</v>
      </c>
      <c r="U47" s="36">
        <v>1.25</v>
      </c>
      <c r="V47" s="36">
        <v>1.75</v>
      </c>
      <c r="W47" s="36">
        <f>1.25/2</f>
        <v>0.625</v>
      </c>
      <c r="X47" s="76" t="s">
        <v>496</v>
      </c>
      <c r="AD47" s="108"/>
      <c r="AO47" s="15">
        <v>122</v>
      </c>
      <c r="AP47" s="15">
        <v>121</v>
      </c>
      <c r="AQ47" s="15">
        <v>115</v>
      </c>
      <c r="AR47" s="15">
        <v>110</v>
      </c>
      <c r="AU47" s="15">
        <v>122</v>
      </c>
      <c r="AV47" s="15">
        <v>121</v>
      </c>
      <c r="AW47" s="15">
        <v>115</v>
      </c>
      <c r="AX47" s="15">
        <v>110</v>
      </c>
    </row>
    <row r="48" spans="2:50" s="15" customFormat="1" ht="33">
      <c r="B48" s="36" t="s">
        <v>143</v>
      </c>
      <c r="C48" s="36">
        <f>C4*T48</f>
        <v>131.6</v>
      </c>
      <c r="D48" s="36">
        <f>D4*U48</f>
        <v>201.60000000000002</v>
      </c>
      <c r="E48" s="36">
        <f>E4*V48</f>
        <v>168</v>
      </c>
      <c r="F48" s="36">
        <f>INDEX(탐구선택계산!$17:$18,1,ROW(B48)-1)</f>
        <v>100</v>
      </c>
      <c r="G48" s="36">
        <f>INDEX(탐구선택계산!$17:$18,2,ROW(C48)-1)</f>
        <v>97</v>
      </c>
      <c r="H48" s="37">
        <f t="shared" si="8"/>
        <v>172.375</v>
      </c>
      <c r="I48" s="37">
        <f>SUM(C48,D48,E48,H48)*탐구선택계산!AU2</f>
        <v>673.57500000000005</v>
      </c>
      <c r="J48" s="38"/>
      <c r="K48" s="38"/>
      <c r="L48" s="38"/>
      <c r="S48" s="36" t="s">
        <v>963</v>
      </c>
      <c r="T48" s="36">
        <v>1.4</v>
      </c>
      <c r="U48" s="36">
        <v>2.1</v>
      </c>
      <c r="V48" s="36">
        <v>1.75</v>
      </c>
      <c r="W48" s="36">
        <f>1.75/2</f>
        <v>0.875</v>
      </c>
      <c r="X48" s="77" t="s">
        <v>497</v>
      </c>
      <c r="AD48" s="108"/>
      <c r="AO48" s="15">
        <v>121</v>
      </c>
      <c r="AP48" s="15">
        <v>120</v>
      </c>
      <c r="AQ48" s="15">
        <v>114</v>
      </c>
      <c r="AR48" s="15">
        <v>108</v>
      </c>
      <c r="AU48" s="15">
        <v>121</v>
      </c>
      <c r="AV48" s="15">
        <v>120</v>
      </c>
      <c r="AW48" s="15">
        <v>114</v>
      </c>
      <c r="AX48" s="15">
        <v>108</v>
      </c>
    </row>
    <row r="49" spans="2:50" s="15" customFormat="1">
      <c r="B49" s="36" t="s">
        <v>100</v>
      </c>
      <c r="C49" s="36">
        <f>C$4*T49</f>
        <v>235</v>
      </c>
      <c r="D49" s="36">
        <f>D$4*U49</f>
        <v>240</v>
      </c>
      <c r="E49" s="36">
        <f>E$4*V49</f>
        <v>240</v>
      </c>
      <c r="F49" s="36">
        <f>INDEX(탐구선택계산!$17:$18,1,ROW(B49)-1)</f>
        <v>100</v>
      </c>
      <c r="G49" s="36">
        <f>INDEX(탐구선택계산!$17:$18,2,ROW(C49)-1)</f>
        <v>97</v>
      </c>
      <c r="H49" s="37">
        <f t="shared" ref="H49" si="19">SUM(F49:G49)*W49</f>
        <v>246.25</v>
      </c>
      <c r="I49" s="37">
        <f t="shared" si="9"/>
        <v>961.25</v>
      </c>
      <c r="J49" s="38"/>
      <c r="K49" s="38"/>
      <c r="L49" s="38"/>
      <c r="S49" s="36" t="s">
        <v>964</v>
      </c>
      <c r="T49" s="36">
        <v>2.5</v>
      </c>
      <c r="U49" s="36">
        <v>2.5</v>
      </c>
      <c r="V49" s="36">
        <v>2.5</v>
      </c>
      <c r="W49" s="36">
        <v>1.25</v>
      </c>
      <c r="X49" s="76" t="s">
        <v>498</v>
      </c>
      <c r="AD49" s="108"/>
      <c r="AO49" s="15">
        <v>120</v>
      </c>
      <c r="AP49" s="15">
        <v>119</v>
      </c>
      <c r="AQ49" s="15">
        <v>113</v>
      </c>
      <c r="AR49" s="15">
        <v>107</v>
      </c>
      <c r="AU49" s="15">
        <v>120</v>
      </c>
      <c r="AV49" s="15">
        <v>119</v>
      </c>
      <c r="AW49" s="15">
        <v>113</v>
      </c>
      <c r="AX49" s="15">
        <v>107</v>
      </c>
    </row>
    <row r="50" spans="2:50" s="15" customFormat="1">
      <c r="B50" s="36" t="s">
        <v>101</v>
      </c>
      <c r="C50" s="36">
        <f t="shared" ref="C50:I50" si="20">C39</f>
        <v>169.20000000000002</v>
      </c>
      <c r="D50" s="36">
        <f t="shared" si="20"/>
        <v>302.39999999999998</v>
      </c>
      <c r="E50" s="36">
        <f t="shared" si="20"/>
        <v>216</v>
      </c>
      <c r="F50" s="36">
        <f t="shared" si="20"/>
        <v>100</v>
      </c>
      <c r="G50" s="36">
        <f t="shared" si="20"/>
        <v>97</v>
      </c>
      <c r="H50" s="37">
        <f t="shared" si="20"/>
        <v>177.3</v>
      </c>
      <c r="I50" s="37">
        <f t="shared" si="20"/>
        <v>864.90000000000009</v>
      </c>
      <c r="J50" s="38"/>
      <c r="K50" s="38"/>
      <c r="L50" s="38"/>
      <c r="S50" s="36" t="s">
        <v>965</v>
      </c>
      <c r="T50" s="36">
        <v>1.8</v>
      </c>
      <c r="U50" s="36">
        <v>3.15</v>
      </c>
      <c r="V50" s="36">
        <v>2.25</v>
      </c>
      <c r="W50" s="36">
        <v>0.9</v>
      </c>
      <c r="X50" s="76" t="s">
        <v>499</v>
      </c>
      <c r="AD50" s="108"/>
      <c r="AO50" s="15">
        <v>119</v>
      </c>
      <c r="AP50" s="15">
        <v>118.5</v>
      </c>
      <c r="AQ50" s="15">
        <v>112</v>
      </c>
      <c r="AR50" s="15">
        <v>104</v>
      </c>
      <c r="AU50" s="15">
        <v>119</v>
      </c>
      <c r="AV50" s="15">
        <v>118.5</v>
      </c>
      <c r="AW50" s="15">
        <v>112</v>
      </c>
      <c r="AX50" s="15">
        <v>104</v>
      </c>
    </row>
    <row r="51" spans="2:50" s="15" customFormat="1">
      <c r="B51" s="36" t="s">
        <v>102</v>
      </c>
      <c r="C51" s="36">
        <f>C$3*T51</f>
        <v>136</v>
      </c>
      <c r="D51" s="36">
        <f t="shared" ref="D51:E51" si="21">D$3*U51</f>
        <v>131.75</v>
      </c>
      <c r="E51" s="36">
        <f t="shared" si="21"/>
        <v>138.125</v>
      </c>
      <c r="F51" s="36">
        <f>INDEX(탐구선택계산!$17:$18,1,ROW(B51)-1)</f>
        <v>72</v>
      </c>
      <c r="G51" s="36">
        <f>INDEX(탐구선택계산!$17:$18,2,ROW(C51)-1)</f>
        <v>65</v>
      </c>
      <c r="H51" s="37">
        <f t="shared" si="8"/>
        <v>145.5625</v>
      </c>
      <c r="I51" s="37">
        <f t="shared" si="9"/>
        <v>551.4375</v>
      </c>
      <c r="J51" s="38"/>
      <c r="K51" s="38"/>
      <c r="L51" s="38"/>
      <c r="S51" s="36" t="s">
        <v>966</v>
      </c>
      <c r="T51" s="36">
        <f>850/800</f>
        <v>1.0625</v>
      </c>
      <c r="U51" s="36">
        <f t="shared" ref="U51:W51" si="22">850/800</f>
        <v>1.0625</v>
      </c>
      <c r="V51" s="36">
        <f t="shared" si="22"/>
        <v>1.0625</v>
      </c>
      <c r="W51" s="36">
        <f t="shared" si="22"/>
        <v>1.0625</v>
      </c>
      <c r="X51" s="76" t="s">
        <v>500</v>
      </c>
      <c r="AD51" s="108"/>
      <c r="AO51" s="15">
        <v>118</v>
      </c>
      <c r="AP51" s="15">
        <v>117.5</v>
      </c>
      <c r="AQ51" s="15">
        <v>111</v>
      </c>
      <c r="AR51" s="15">
        <v>103</v>
      </c>
      <c r="AU51" s="15">
        <v>118</v>
      </c>
      <c r="AV51" s="15">
        <v>117.5</v>
      </c>
      <c r="AW51" s="15">
        <v>111</v>
      </c>
      <c r="AX51" s="15">
        <v>103</v>
      </c>
    </row>
    <row r="52" spans="2:50" s="15" customFormat="1" ht="33">
      <c r="B52" s="36" t="s">
        <v>103</v>
      </c>
      <c r="C52" s="36">
        <f>C$3*T52</f>
        <v>152.83582089552237</v>
      </c>
      <c r="D52" s="36">
        <f t="shared" ref="D52" si="23">D$3*U52</f>
        <v>234.33070866141733</v>
      </c>
      <c r="E52" s="36">
        <f t="shared" ref="E52" si="24">E$3*V52</f>
        <v>229.41176470588235</v>
      </c>
      <c r="F52" s="36">
        <f>INDEX(탐구선택계산!$17:$18,1,ROW(B52)-1)</f>
        <v>100</v>
      </c>
      <c r="G52" s="36">
        <f>INDEX(탐구선택계산!$17:$18,2,ROW(C52)-1)</f>
        <v>97</v>
      </c>
      <c r="H52" s="37">
        <f t="shared" si="8"/>
        <v>157.60000000000002</v>
      </c>
      <c r="I52" s="37">
        <f t="shared" si="9"/>
        <v>774.17829426282208</v>
      </c>
      <c r="J52" s="38"/>
      <c r="K52" s="38"/>
      <c r="L52" s="38"/>
      <c r="S52" s="36" t="s">
        <v>967</v>
      </c>
      <c r="T52" s="36">
        <f>160/134</f>
        <v>1.1940298507462686</v>
      </c>
      <c r="U52" s="36">
        <f>240/127</f>
        <v>1.889763779527559</v>
      </c>
      <c r="V52" s="36">
        <f>240/136</f>
        <v>1.7647058823529411</v>
      </c>
      <c r="W52" s="36">
        <v>0.8</v>
      </c>
      <c r="X52" s="77" t="s">
        <v>501</v>
      </c>
      <c r="AD52" s="108"/>
      <c r="AO52" s="15">
        <v>117</v>
      </c>
      <c r="AP52" s="15">
        <v>116.5</v>
      </c>
      <c r="AQ52" s="15">
        <v>110</v>
      </c>
      <c r="AR52" s="15">
        <v>101.5</v>
      </c>
      <c r="AU52" s="15">
        <v>117</v>
      </c>
      <c r="AV52" s="15">
        <v>116.5</v>
      </c>
      <c r="AW52" s="15">
        <v>110</v>
      </c>
      <c r="AX52" s="15">
        <v>101.5</v>
      </c>
    </row>
    <row r="53" spans="2:50" s="15" customFormat="1" ht="33">
      <c r="B53" s="36" t="s">
        <v>104</v>
      </c>
      <c r="C53" s="36">
        <f>C3*T53</f>
        <v>238.80597014925374</v>
      </c>
      <c r="D53" s="36">
        <f>U53*D3</f>
        <v>292.91338582677162</v>
      </c>
      <c r="E53" s="36">
        <f>E3*V53</f>
        <v>286.76470588235298</v>
      </c>
      <c r="F53" s="36">
        <f>150*INDEX(탐구선택계산!$17:$18,1,ROW(B53)-1)</f>
        <v>150</v>
      </c>
      <c r="G53" s="36"/>
      <c r="H53" s="37">
        <f>SUM(F53:G53)*W53</f>
        <v>150</v>
      </c>
      <c r="I53" s="37">
        <f t="shared" si="9"/>
        <v>968.48406185837825</v>
      </c>
      <c r="J53" s="38"/>
      <c r="K53" s="38"/>
      <c r="L53" s="38"/>
      <c r="S53" s="36" t="s">
        <v>968</v>
      </c>
      <c r="T53" s="36">
        <f>250/134</f>
        <v>1.8656716417910448</v>
      </c>
      <c r="U53" s="36">
        <f>300/127</f>
        <v>2.3622047244094486</v>
      </c>
      <c r="V53" s="36">
        <f>300/136</f>
        <v>2.2058823529411766</v>
      </c>
      <c r="W53" s="36">
        <v>1</v>
      </c>
      <c r="X53" s="77" t="s">
        <v>502</v>
      </c>
      <c r="AD53" s="108"/>
      <c r="AO53" s="15">
        <v>116</v>
      </c>
      <c r="AP53" s="15">
        <v>116</v>
      </c>
      <c r="AQ53" s="15">
        <v>109</v>
      </c>
      <c r="AR53" s="15">
        <v>100</v>
      </c>
      <c r="AU53" s="15">
        <v>116</v>
      </c>
      <c r="AV53" s="15">
        <v>116</v>
      </c>
      <c r="AW53" s="15">
        <v>109</v>
      </c>
      <c r="AX53" s="15">
        <v>100</v>
      </c>
    </row>
    <row r="54" spans="2:50" s="15" customFormat="1" ht="33">
      <c r="B54" s="36" t="s">
        <v>105</v>
      </c>
      <c r="C54" s="36">
        <f>C$4*T54</f>
        <v>282</v>
      </c>
      <c r="D54" s="36">
        <f t="shared" ref="D54:E54" si="25">D$4*U54</f>
        <v>288</v>
      </c>
      <c r="E54" s="36">
        <f t="shared" si="25"/>
        <v>288</v>
      </c>
      <c r="F54" s="36">
        <f>INDEX(탐구선택계산!$17:$18,1,ROW(B54)-1)</f>
        <v>100</v>
      </c>
      <c r="G54" s="36">
        <f>INDEX(탐구선택계산!$17:$18,2,ROW(C54)-1)</f>
        <v>97</v>
      </c>
      <c r="H54" s="37">
        <f t="shared" si="8"/>
        <v>98.5</v>
      </c>
      <c r="I54" s="37">
        <f t="shared" si="9"/>
        <v>956.5</v>
      </c>
      <c r="J54" s="38"/>
      <c r="K54" s="38"/>
      <c r="L54" s="38"/>
      <c r="S54" s="36" t="s">
        <v>969</v>
      </c>
      <c r="T54" s="36">
        <v>3</v>
      </c>
      <c r="U54" s="36">
        <v>3</v>
      </c>
      <c r="V54" s="36">
        <v>3</v>
      </c>
      <c r="W54" s="36">
        <v>0.5</v>
      </c>
      <c r="X54" s="77" t="s">
        <v>503</v>
      </c>
      <c r="AD54" s="108"/>
      <c r="AO54" s="15">
        <v>115</v>
      </c>
      <c r="AP54" s="15">
        <v>115</v>
      </c>
      <c r="AQ54" s="15">
        <v>108</v>
      </c>
      <c r="AR54" s="15">
        <v>99.5</v>
      </c>
      <c r="AU54" s="15">
        <v>115</v>
      </c>
      <c r="AV54" s="15">
        <v>115</v>
      </c>
      <c r="AW54" s="15">
        <v>108</v>
      </c>
      <c r="AX54" s="15">
        <v>99.5</v>
      </c>
    </row>
    <row r="55" spans="2:50" s="15" customFormat="1">
      <c r="B55" s="36" t="s">
        <v>106</v>
      </c>
      <c r="C55" s="36">
        <f>C$3*T55</f>
        <v>128</v>
      </c>
      <c r="D55" s="36">
        <f t="shared" ref="D55:E55" si="26">D$3*U55</f>
        <v>186</v>
      </c>
      <c r="E55" s="36">
        <f t="shared" si="26"/>
        <v>195</v>
      </c>
      <c r="F55" s="36">
        <f>INDEX(탐구선택계산!$17:$18,1,ROW(B55)-1)</f>
        <v>72</v>
      </c>
      <c r="G55" s="36">
        <f>INDEX(탐구선택계산!$17:$18,2,ROW(C55)-1)</f>
        <v>65</v>
      </c>
      <c r="H55" s="37">
        <f t="shared" si="8"/>
        <v>137</v>
      </c>
      <c r="I55" s="37">
        <f t="shared" si="9"/>
        <v>646</v>
      </c>
      <c r="J55" s="38"/>
      <c r="K55" s="38"/>
      <c r="L55" s="38"/>
      <c r="S55" s="36" t="s">
        <v>970</v>
      </c>
      <c r="T55" s="36">
        <v>1</v>
      </c>
      <c r="U55" s="36">
        <v>1.5</v>
      </c>
      <c r="V55" s="36">
        <v>1.5</v>
      </c>
      <c r="W55" s="36">
        <v>1</v>
      </c>
      <c r="X55" s="76" t="s">
        <v>504</v>
      </c>
      <c r="AD55" s="108"/>
      <c r="AO55" s="15">
        <v>114</v>
      </c>
      <c r="AP55" s="15">
        <v>114.5</v>
      </c>
      <c r="AQ55" s="15">
        <v>107</v>
      </c>
      <c r="AR55" s="15">
        <v>98</v>
      </c>
      <c r="AU55" s="15">
        <v>114</v>
      </c>
      <c r="AV55" s="15">
        <v>114.5</v>
      </c>
      <c r="AW55" s="15">
        <v>107</v>
      </c>
      <c r="AX55" s="15">
        <v>98</v>
      </c>
    </row>
    <row r="56" spans="2:50" s="15" customFormat="1">
      <c r="B56" s="79" t="s">
        <v>244</v>
      </c>
      <c r="C56" s="36">
        <f t="shared" ref="C56:E57" si="27">C$4*T56</f>
        <v>235</v>
      </c>
      <c r="D56" s="36">
        <f t="shared" si="27"/>
        <v>276</v>
      </c>
      <c r="E56" s="36">
        <f t="shared" si="27"/>
        <v>240</v>
      </c>
      <c r="F56" s="36">
        <f>INDEX(탐구선택계산!$17:$18,1,ROW(B56)-1)</f>
        <v>100</v>
      </c>
      <c r="G56" s="36">
        <f>INDEX(탐구선택계산!$17:$18,2,ROW(C56)-1)</f>
        <v>97</v>
      </c>
      <c r="H56" s="37">
        <f t="shared" si="8"/>
        <v>258.5625</v>
      </c>
      <c r="I56" s="37">
        <f t="shared" si="9"/>
        <v>1009.5625</v>
      </c>
      <c r="J56" s="38"/>
      <c r="K56" s="38"/>
      <c r="L56" s="38"/>
      <c r="S56" s="79" t="s">
        <v>971</v>
      </c>
      <c r="T56" s="36">
        <v>2.5</v>
      </c>
      <c r="U56" s="36">
        <f>1.15*2.5</f>
        <v>2.875</v>
      </c>
      <c r="V56" s="36">
        <f>1*2.5</f>
        <v>2.5</v>
      </c>
      <c r="W56" s="36">
        <f>1.05*2.5/2</f>
        <v>1.3125</v>
      </c>
      <c r="X56" s="76" t="s">
        <v>505</v>
      </c>
      <c r="AD56" s="108"/>
      <c r="AO56" s="15">
        <v>113</v>
      </c>
      <c r="AP56" s="15">
        <v>113.5</v>
      </c>
      <c r="AQ56" s="15">
        <v>106</v>
      </c>
      <c r="AR56" s="15">
        <v>97</v>
      </c>
      <c r="AU56" s="15">
        <v>113</v>
      </c>
      <c r="AV56" s="15">
        <v>113.5</v>
      </c>
      <c r="AW56" s="15">
        <v>106</v>
      </c>
      <c r="AX56" s="15">
        <v>97</v>
      </c>
    </row>
    <row r="57" spans="2:50" s="15" customFormat="1">
      <c r="B57" s="36" t="s">
        <v>107</v>
      </c>
      <c r="C57" s="36">
        <f t="shared" si="27"/>
        <v>235</v>
      </c>
      <c r="D57" s="36">
        <f t="shared" si="27"/>
        <v>276</v>
      </c>
      <c r="E57" s="36">
        <f t="shared" si="27"/>
        <v>240</v>
      </c>
      <c r="F57" s="36">
        <f>INDEX(탐구선택계산!$17:$18,1,ROW(B57)-1)</f>
        <v>100</v>
      </c>
      <c r="G57" s="36">
        <f>INDEX(탐구선택계산!$17:$18,2,ROW(C57)-1)</f>
        <v>97</v>
      </c>
      <c r="H57" s="37">
        <f t="shared" si="8"/>
        <v>258.5625</v>
      </c>
      <c r="I57" s="37">
        <f t="shared" si="9"/>
        <v>1009.5625</v>
      </c>
      <c r="J57" s="38"/>
      <c r="K57" s="38"/>
      <c r="L57" s="38"/>
      <c r="S57" s="36" t="s">
        <v>972</v>
      </c>
      <c r="T57" s="36">
        <f>1*10/4</f>
        <v>2.5</v>
      </c>
      <c r="U57" s="36">
        <f>1.15*10/4</f>
        <v>2.875</v>
      </c>
      <c r="V57" s="36">
        <f>1*10/4</f>
        <v>2.5</v>
      </c>
      <c r="W57" s="36">
        <f>1.05*10/8</f>
        <v>1.3125</v>
      </c>
      <c r="X57" s="76" t="s">
        <v>506</v>
      </c>
      <c r="AD57" s="108"/>
      <c r="AO57" s="15">
        <v>112</v>
      </c>
      <c r="AP57" s="15">
        <v>112</v>
      </c>
      <c r="AQ57" s="15">
        <v>105</v>
      </c>
      <c r="AR57" s="15">
        <v>96</v>
      </c>
      <c r="AU57" s="15">
        <v>112</v>
      </c>
      <c r="AV57" s="15">
        <v>112</v>
      </c>
      <c r="AW57" s="15">
        <v>105</v>
      </c>
      <c r="AX57" s="15">
        <v>96</v>
      </c>
    </row>
    <row r="58" spans="2:50" s="15" customFormat="1">
      <c r="B58" s="36" t="s">
        <v>108</v>
      </c>
      <c r="C58" s="36">
        <f t="shared" ref="C58" si="28">C$4*T58</f>
        <v>94</v>
      </c>
      <c r="D58" s="36">
        <f t="shared" ref="D58" si="29">D$4*U58</f>
        <v>124.80000000000001</v>
      </c>
      <c r="E58" s="36">
        <f t="shared" ref="E58" si="30">E$4*V58</f>
        <v>96</v>
      </c>
      <c r="F58" s="36">
        <f>INDEX(탐구선택계산!$17:$18,1,ROW(B58)-1)</f>
        <v>106.7</v>
      </c>
      <c r="G58" s="36">
        <f>INDEX(탐구선택계산!$17:$18,2,ROW(C58)-1)</f>
        <v>100</v>
      </c>
      <c r="H58" s="37">
        <f t="shared" si="8"/>
        <v>103.35</v>
      </c>
      <c r="I58" s="37">
        <f t="shared" si="9"/>
        <v>418.15</v>
      </c>
      <c r="J58" s="38"/>
      <c r="K58" s="38"/>
      <c r="L58" s="38"/>
      <c r="S58" s="36" t="s">
        <v>973</v>
      </c>
      <c r="T58" s="36">
        <v>1</v>
      </c>
      <c r="U58" s="36">
        <v>1.3</v>
      </c>
      <c r="V58" s="36">
        <v>1</v>
      </c>
      <c r="W58" s="36">
        <v>0.5</v>
      </c>
      <c r="X58" s="76"/>
      <c r="AD58" s="108"/>
      <c r="AO58" s="15">
        <v>111</v>
      </c>
      <c r="AP58" s="15">
        <v>111.5</v>
      </c>
      <c r="AQ58" s="15">
        <v>104</v>
      </c>
      <c r="AR58" s="15">
        <v>94.5</v>
      </c>
      <c r="AU58" s="15">
        <v>111</v>
      </c>
      <c r="AV58" s="15">
        <v>111.5</v>
      </c>
      <c r="AW58" s="15">
        <v>104</v>
      </c>
      <c r="AX58" s="15">
        <v>94.5</v>
      </c>
    </row>
    <row r="59" spans="2:50" s="15" customFormat="1">
      <c r="B59" s="36" t="s">
        <v>109</v>
      </c>
      <c r="C59" s="36">
        <f t="shared" ref="C59" si="31">C$4*T59</f>
        <v>188</v>
      </c>
      <c r="D59" s="36">
        <f t="shared" ref="D59" si="32">D$4*U59</f>
        <v>288</v>
      </c>
      <c r="E59" s="36">
        <f t="shared" ref="E59" si="33">E$4*V59</f>
        <v>288</v>
      </c>
      <c r="F59" s="36">
        <f>INDEX(탐구선택계산!$17:$18,1,ROW(B59)-1)</f>
        <v>100</v>
      </c>
      <c r="G59" s="36">
        <f>INDEX(탐구선택계산!$17:$18,2,ROW(C59)-1)</f>
        <v>97</v>
      </c>
      <c r="H59" s="37">
        <f t="shared" si="8"/>
        <v>197</v>
      </c>
      <c r="I59" s="37">
        <f t="shared" si="9"/>
        <v>961</v>
      </c>
      <c r="J59" s="38"/>
      <c r="K59" s="38"/>
      <c r="L59" s="38"/>
      <c r="S59" s="36" t="s">
        <v>974</v>
      </c>
      <c r="T59" s="36">
        <v>2</v>
      </c>
      <c r="U59" s="36">
        <f>3</f>
        <v>3</v>
      </c>
      <c r="V59" s="36">
        <v>3</v>
      </c>
      <c r="W59" s="36">
        <v>1</v>
      </c>
      <c r="X59" s="76"/>
      <c r="AD59" s="108"/>
      <c r="AO59" s="15">
        <v>110</v>
      </c>
      <c r="AP59" s="15">
        <v>110</v>
      </c>
      <c r="AQ59" s="15">
        <v>103</v>
      </c>
      <c r="AR59" s="15">
        <v>94</v>
      </c>
      <c r="AU59" s="15">
        <v>110</v>
      </c>
      <c r="AV59" s="15">
        <v>110</v>
      </c>
      <c r="AW59" s="15">
        <v>103</v>
      </c>
      <c r="AX59" s="15">
        <v>94</v>
      </c>
    </row>
    <row r="60" spans="2:50" s="15" customFormat="1">
      <c r="B60" s="36" t="s">
        <v>139</v>
      </c>
      <c r="C60" s="36">
        <f>C$3*T60</f>
        <v>128</v>
      </c>
      <c r="D60" s="36">
        <f>D$3*U60</f>
        <v>186</v>
      </c>
      <c r="E60" s="36">
        <f>E$3*V60</f>
        <v>195</v>
      </c>
      <c r="F60" s="36">
        <f>INDEX(탐구선택계산!$17:$18,1,ROW(B60)-1)</f>
        <v>100</v>
      </c>
      <c r="G60" s="36">
        <f>INDEX(탐구선택계산!$17:$18,2,ROW(C60)-1)</f>
        <v>97</v>
      </c>
      <c r="H60" s="37">
        <f t="shared" si="8"/>
        <v>98.5</v>
      </c>
      <c r="I60" s="37">
        <f t="shared" si="9"/>
        <v>607.5</v>
      </c>
      <c r="J60" s="38"/>
      <c r="K60" s="38"/>
      <c r="L60" s="38"/>
      <c r="S60" s="36" t="s">
        <v>975</v>
      </c>
      <c r="T60" s="36">
        <v>1</v>
      </c>
      <c r="U60" s="36">
        <v>1.5</v>
      </c>
      <c r="V60" s="36">
        <v>1.5</v>
      </c>
      <c r="W60" s="36">
        <v>0.5</v>
      </c>
      <c r="X60" s="76"/>
      <c r="AD60" s="108"/>
      <c r="AO60" s="15">
        <v>109</v>
      </c>
      <c r="AP60" s="15">
        <v>109</v>
      </c>
      <c r="AQ60" s="15">
        <v>102</v>
      </c>
      <c r="AR60" s="15">
        <v>93.5</v>
      </c>
      <c r="AU60" s="15">
        <v>109</v>
      </c>
      <c r="AV60" s="15">
        <v>109</v>
      </c>
      <c r="AW60" s="15">
        <v>102</v>
      </c>
      <c r="AX60" s="15">
        <v>93.5</v>
      </c>
    </row>
    <row r="61" spans="2:50" s="15" customFormat="1" ht="66">
      <c r="B61" s="36" t="s">
        <v>181</v>
      </c>
      <c r="C61" s="36">
        <f>C3*T61</f>
        <v>191.044776119403</v>
      </c>
      <c r="D61" s="36">
        <f>D3*U61</f>
        <v>292.91338582677162</v>
      </c>
      <c r="E61" s="36">
        <f>E3*V61</f>
        <v>286.76470588235298</v>
      </c>
      <c r="F61" s="36">
        <f>INDEX(탐구선택계산!$17:$18,1,ROW(B61)-1)</f>
        <v>100</v>
      </c>
      <c r="G61" s="36">
        <f>INDEX(탐구선택계산!$17:$18,2,ROW(C61)-1)</f>
        <v>95.588235294117652</v>
      </c>
      <c r="H61" s="37">
        <f>SUM(F61:G61)*W61</f>
        <v>195.58823529411765</v>
      </c>
      <c r="I61" s="37">
        <f t="shared" si="9"/>
        <v>966.31110312264525</v>
      </c>
      <c r="J61" s="38"/>
      <c r="K61" s="38"/>
      <c r="L61" s="38"/>
      <c r="S61" s="36" t="s">
        <v>976</v>
      </c>
      <c r="T61" s="36">
        <f>200/134</f>
        <v>1.4925373134328359</v>
      </c>
      <c r="U61" s="36">
        <f>300/127</f>
        <v>2.3622047244094486</v>
      </c>
      <c r="V61" s="36">
        <f>300/136</f>
        <v>2.2058823529411766</v>
      </c>
      <c r="W61" s="36">
        <v>1</v>
      </c>
      <c r="X61" s="77" t="s">
        <v>507</v>
      </c>
      <c r="AD61" s="108"/>
      <c r="AO61" s="15">
        <v>108</v>
      </c>
      <c r="AP61" s="15">
        <v>108</v>
      </c>
      <c r="AQ61" s="15">
        <v>101</v>
      </c>
      <c r="AR61" s="15">
        <v>92</v>
      </c>
      <c r="AU61" s="15">
        <v>108</v>
      </c>
      <c r="AV61" s="15">
        <v>108</v>
      </c>
      <c r="AW61" s="15">
        <v>101</v>
      </c>
      <c r="AX61" s="15">
        <v>92</v>
      </c>
    </row>
    <row r="62" spans="2:50" s="15" customFormat="1">
      <c r="B62" s="36" t="s">
        <v>182</v>
      </c>
      <c r="C62" s="36">
        <f>C3*T62</f>
        <v>80</v>
      </c>
      <c r="D62" s="36">
        <f>D3*U62</f>
        <v>81.375</v>
      </c>
      <c r="E62" s="36">
        <f>E3*V62</f>
        <v>81.25</v>
      </c>
      <c r="F62" s="36">
        <f>INDEX(탐구선택계산!$17:$18,1,ROW(B62)-1)</f>
        <v>72</v>
      </c>
      <c r="G62" s="36">
        <f>INDEX(탐구선택계산!$17:$18,2,ROW(C62)-1)</f>
        <v>65</v>
      </c>
      <c r="H62" s="37">
        <f>SUM(F62:G62)*W62</f>
        <v>89.90625</v>
      </c>
      <c r="I62" s="37">
        <f t="shared" si="9"/>
        <v>332.53125</v>
      </c>
      <c r="S62" s="36" t="s">
        <v>977</v>
      </c>
      <c r="T62" s="37">
        <v>0.625</v>
      </c>
      <c r="U62" s="37">
        <f>1.05*0.625</f>
        <v>0.65625</v>
      </c>
      <c r="V62" s="37">
        <v>0.625</v>
      </c>
      <c r="W62" s="37">
        <f>1.05*0.625</f>
        <v>0.65625</v>
      </c>
      <c r="X62" s="76"/>
      <c r="AD62" s="108"/>
      <c r="AO62" s="15">
        <v>107</v>
      </c>
      <c r="AP62" s="15">
        <v>107</v>
      </c>
      <c r="AQ62" s="15">
        <v>100</v>
      </c>
      <c r="AR62" s="15">
        <v>91.5</v>
      </c>
      <c r="AU62" s="15">
        <v>107</v>
      </c>
      <c r="AV62" s="15">
        <v>107</v>
      </c>
      <c r="AW62" s="15">
        <v>100</v>
      </c>
      <c r="AX62" s="15">
        <v>91.5</v>
      </c>
    </row>
    <row r="63" spans="2:50" s="15" customFormat="1">
      <c r="B63" s="36" t="s">
        <v>242</v>
      </c>
      <c r="C63" s="36"/>
      <c r="D63" s="36"/>
      <c r="E63" s="36"/>
      <c r="F63" s="36"/>
      <c r="G63" s="36"/>
      <c r="H63" s="37"/>
      <c r="I63" s="37"/>
      <c r="S63" s="79" t="s">
        <v>978</v>
      </c>
      <c r="T63" s="74">
        <v>1</v>
      </c>
      <c r="U63" s="74">
        <v>1.5</v>
      </c>
      <c r="V63" s="74">
        <v>1.5</v>
      </c>
      <c r="W63" s="74">
        <v>1</v>
      </c>
      <c r="X63" s="74" t="s">
        <v>508</v>
      </c>
      <c r="AD63" s="108"/>
      <c r="AO63" s="15">
        <v>106</v>
      </c>
      <c r="AP63" s="15">
        <v>106.5</v>
      </c>
      <c r="AU63" s="15">
        <v>106</v>
      </c>
      <c r="AV63" s="15">
        <v>106.5</v>
      </c>
      <c r="AW63" s="15">
        <v>99</v>
      </c>
      <c r="AX63" s="15">
        <v>91</v>
      </c>
    </row>
    <row r="64" spans="2:50">
      <c r="B64" s="391" t="s">
        <v>251</v>
      </c>
      <c r="C64" s="36">
        <f>VLOOKUP(C$3,AO34:AP69,2,FALSE)</f>
        <v>127.5</v>
      </c>
      <c r="D64" s="36">
        <f>VLOOKUP(D$3,AQ34:AR62,2,FALSE)*U64</f>
        <v>173.99571428571431</v>
      </c>
      <c r="E64" s="36">
        <f>E3*V64</f>
        <v>167.14285714285717</v>
      </c>
      <c r="F64" s="36">
        <f>INDEX(탐구선택계산!$17:$18,1,ROW(B63)-1)</f>
        <v>65.5</v>
      </c>
      <c r="G64" s="36">
        <f>INDEX(탐구선택계산!$17:$18,2,ROW(C63)-1)</f>
        <v>64.59</v>
      </c>
      <c r="H64" s="37">
        <f>SUM(F64:G64)*W64</f>
        <v>83.629285714285729</v>
      </c>
      <c r="I64" s="37">
        <f>SUM(C64,D64,E64,H64)*탐구선택계산!L1*탐구선택계산!J1</f>
        <v>552.26785714285722</v>
      </c>
      <c r="S64" s="90" t="s">
        <v>251</v>
      </c>
      <c r="T64" s="91">
        <f>9/7</f>
        <v>1.2857142857142858</v>
      </c>
      <c r="U64" s="91">
        <v>1.2857142857142858</v>
      </c>
      <c r="V64" s="91">
        <v>1.2857142857142858</v>
      </c>
      <c r="W64" s="91">
        <v>0.6428571428571429</v>
      </c>
      <c r="X64" s="91"/>
      <c r="AO64" s="3">
        <v>105</v>
      </c>
      <c r="AP64" s="3">
        <v>105.5</v>
      </c>
      <c r="AU64" s="3">
        <v>105</v>
      </c>
      <c r="AV64" s="3">
        <v>105.5</v>
      </c>
      <c r="AW64" s="3">
        <v>98</v>
      </c>
      <c r="AX64" s="3">
        <v>90</v>
      </c>
    </row>
    <row r="65" spans="2:50">
      <c r="B65" s="391" t="s">
        <v>986</v>
      </c>
      <c r="C65" s="36">
        <f>국표*T65</f>
        <v>273.19402985074629</v>
      </c>
      <c r="D65" s="36">
        <f>수표*U65</f>
        <v>279.24409448818898</v>
      </c>
      <c r="E65" s="36">
        <f>E3*V65</f>
        <v>273.38235294117646</v>
      </c>
      <c r="F65" s="36">
        <f>INDEX(탐구선택계산!$17:$18,1,ROW(B64)-1)</f>
        <v>71</v>
      </c>
      <c r="G65" s="36">
        <f>INDEX(탐구선택계산!$17:$18,2,ROW(C64)-1)</f>
        <v>70.97</v>
      </c>
      <c r="H65" s="37">
        <f>SUM(F65:G65)*W65</f>
        <v>141.97</v>
      </c>
      <c r="I65" s="37">
        <f>SUM(C65,D65,E65,H65)</f>
        <v>967.79047728011176</v>
      </c>
      <c r="S65" s="90" t="s">
        <v>986</v>
      </c>
      <c r="T65" s="91">
        <f>286/S3</f>
        <v>2.1343283582089554</v>
      </c>
      <c r="U65" s="91">
        <f>286/T3</f>
        <v>2.2519685039370079</v>
      </c>
      <c r="V65" s="91">
        <f>286/U3</f>
        <v>2.1029411764705883</v>
      </c>
      <c r="W65" s="91">
        <f>142/(과탐변표종합!Z2*2)</f>
        <v>1</v>
      </c>
      <c r="X65" s="91"/>
      <c r="AO65" s="3">
        <v>104</v>
      </c>
      <c r="AP65" s="3">
        <v>104.5</v>
      </c>
      <c r="AU65" s="3">
        <v>104</v>
      </c>
      <c r="AV65" s="3">
        <v>104.5</v>
      </c>
      <c r="AW65" s="3">
        <v>97</v>
      </c>
      <c r="AX65" s="3">
        <v>89.5</v>
      </c>
    </row>
    <row r="66" spans="2:50">
      <c r="B66" s="93" t="s">
        <v>254</v>
      </c>
      <c r="C66" s="95">
        <f>국표*T66</f>
        <v>120.47058823529412</v>
      </c>
      <c r="D66" s="95">
        <f>수표*U66</f>
        <v>140.0470588235294</v>
      </c>
      <c r="E66" s="95">
        <f>영표*V66</f>
        <v>122.35294117647058</v>
      </c>
      <c r="F66" s="95">
        <f>탐1표</f>
        <v>72</v>
      </c>
      <c r="G66" s="95">
        <f>탐2표</f>
        <v>65</v>
      </c>
      <c r="H66" s="95">
        <f>SUM(F66:G66)*W66</f>
        <v>135.38823529411766</v>
      </c>
      <c r="I66" s="95">
        <f>C66+D66+E66+H66</f>
        <v>518.25882352941176</v>
      </c>
      <c r="J66" s="96">
        <f t="shared" ref="J66" si="34">SUM(C66:E66,I66)</f>
        <v>901.12941176470588</v>
      </c>
      <c r="S66" s="93" t="s">
        <v>979</v>
      </c>
      <c r="T66" s="94">
        <f>1*800/850</f>
        <v>0.94117647058823528</v>
      </c>
      <c r="U66" s="94">
        <f>1.2*800/850</f>
        <v>1.1294117647058823</v>
      </c>
      <c r="V66" s="94">
        <f>1*800/850</f>
        <v>0.94117647058823528</v>
      </c>
      <c r="W66" s="94">
        <f>1.05*800/850</f>
        <v>0.9882352941176471</v>
      </c>
      <c r="AO66" s="3">
        <v>103</v>
      </c>
      <c r="AP66" s="3">
        <v>104</v>
      </c>
      <c r="AU66" s="3">
        <v>103</v>
      </c>
      <c r="AV66" s="3">
        <v>104</v>
      </c>
      <c r="AW66" s="3">
        <v>96</v>
      </c>
      <c r="AX66" s="3">
        <v>89</v>
      </c>
    </row>
    <row r="67" spans="2:50">
      <c r="B67" s="391" t="s">
        <v>1002</v>
      </c>
      <c r="C67" s="382">
        <f>90*(국표-39)/(S3-39)+90</f>
        <v>174.31578947368422</v>
      </c>
      <c r="D67" s="382">
        <f>(270-135)*(수표-51)/(T3-51)+135</f>
        <v>264.67105263157896</v>
      </c>
      <c r="E67" s="382">
        <f>(270-135)*(영표-38)/(U3-38)+135</f>
        <v>261.73469387755102</v>
      </c>
      <c r="F67" s="91">
        <f>INDEX(탐구선택계산!$17:$18,1,ROW(B65)-1)</f>
        <v>90</v>
      </c>
      <c r="G67" s="91">
        <f>INDEX(탐구선택계산!$17:$18,2,ROW(C65)-1)</f>
        <v>86.785714285714278</v>
      </c>
      <c r="H67" s="91">
        <f>SUM(F67:G67)</f>
        <v>176.78571428571428</v>
      </c>
      <c r="I67" s="382">
        <f>C67+D67+E67+H67</f>
        <v>877.50725026852842</v>
      </c>
      <c r="S67" s="90" t="s">
        <v>1002</v>
      </c>
      <c r="T67" s="381"/>
      <c r="U67" s="381"/>
      <c r="V67" s="91"/>
      <c r="W67" s="91"/>
      <c r="AO67" s="3">
        <v>102</v>
      </c>
      <c r="AP67" s="3">
        <v>102.5</v>
      </c>
      <c r="AU67" s="3">
        <v>102</v>
      </c>
      <c r="AV67" s="3">
        <v>102.5</v>
      </c>
      <c r="AW67" s="3">
        <v>95</v>
      </c>
      <c r="AX67" s="3">
        <v>88.5</v>
      </c>
    </row>
    <row r="68" spans="2:50">
      <c r="AO68" s="3">
        <v>101</v>
      </c>
      <c r="AP68" s="3">
        <v>102</v>
      </c>
      <c r="AU68" s="3">
        <v>101</v>
      </c>
      <c r="AV68" s="3">
        <v>102</v>
      </c>
      <c r="AW68" s="3">
        <v>94</v>
      </c>
      <c r="AX68" s="3">
        <v>88</v>
      </c>
    </row>
    <row r="69" spans="2:50">
      <c r="AO69" s="3">
        <v>100</v>
      </c>
      <c r="AP69" s="3">
        <v>101</v>
      </c>
      <c r="AU69" s="3">
        <v>100</v>
      </c>
      <c r="AV69" s="3">
        <v>101</v>
      </c>
      <c r="AW69" s="3">
        <v>93</v>
      </c>
      <c r="AX69" s="3">
        <v>87</v>
      </c>
    </row>
    <row r="70" spans="2:50">
      <c r="AU70" s="3">
        <v>99</v>
      </c>
      <c r="AV70" s="3">
        <v>100</v>
      </c>
      <c r="AW70" s="3">
        <v>92</v>
      </c>
      <c r="AX70" s="3">
        <v>86</v>
      </c>
    </row>
    <row r="71" spans="2:50">
      <c r="AU71" s="3">
        <v>98</v>
      </c>
      <c r="AV71" s="3">
        <v>99</v>
      </c>
      <c r="AW71" s="3">
        <v>91</v>
      </c>
      <c r="AX71" s="3">
        <v>85.5</v>
      </c>
    </row>
    <row r="72" spans="2:50">
      <c r="AU72" s="3">
        <v>97</v>
      </c>
      <c r="AV72" s="3">
        <v>98</v>
      </c>
      <c r="AW72" s="3">
        <v>90</v>
      </c>
      <c r="AX72" s="3">
        <v>85</v>
      </c>
    </row>
    <row r="73" spans="2:50">
      <c r="AU73" s="3">
        <v>96</v>
      </c>
      <c r="AV73" s="3">
        <v>97.5</v>
      </c>
      <c r="AW73" s="3">
        <v>89</v>
      </c>
      <c r="AX73" s="3">
        <v>84.75</v>
      </c>
    </row>
    <row r="74" spans="2:50">
      <c r="AU74" s="3">
        <v>95</v>
      </c>
      <c r="AV74" s="3">
        <v>96</v>
      </c>
    </row>
    <row r="75" spans="2:50">
      <c r="AU75" s="3">
        <v>94</v>
      </c>
      <c r="AV75" s="3">
        <v>95.5</v>
      </c>
    </row>
    <row r="76" spans="2:50">
      <c r="AU76" s="3">
        <v>93</v>
      </c>
      <c r="AV76" s="3">
        <v>94</v>
      </c>
    </row>
    <row r="77" spans="2:50">
      <c r="AU77" s="3">
        <v>92</v>
      </c>
      <c r="AV77" s="3">
        <v>93</v>
      </c>
    </row>
    <row r="78" spans="2:50">
      <c r="AU78" s="3">
        <v>91</v>
      </c>
      <c r="AV78" s="3">
        <v>91.5</v>
      </c>
    </row>
    <row r="79" spans="2:50">
      <c r="AU79" s="3">
        <v>90</v>
      </c>
      <c r="AV79" s="3">
        <v>91</v>
      </c>
    </row>
    <row r="80" spans="2:50">
      <c r="AU80" s="3">
        <v>89</v>
      </c>
      <c r="AV80" s="3">
        <v>89.5</v>
      </c>
    </row>
    <row r="81" spans="47:48">
      <c r="AU81" s="3">
        <v>88</v>
      </c>
      <c r="AV81" s="3">
        <v>89</v>
      </c>
    </row>
    <row r="82" spans="47:48">
      <c r="AU82" s="3">
        <v>87</v>
      </c>
      <c r="AV82" s="3">
        <v>88</v>
      </c>
    </row>
  </sheetData>
  <sheetProtection algorithmName="SHA-512" hashValue="5J3DIT8nQ2pf4SnAsByYB9ZGeCCPg/rg7Rsrez7y8RbdoswWnjGovwKUDA/paJ1dlMjFspD4kcnlVWedoaG9aA==" saltValue="yJoc8hVcg6SveW/d2bGuJg==" spinCount="100000" sheet="1" objects="1" scenarios="1" selectLockedCells="1"/>
  <phoneticPr fontId="3" type="noConversion"/>
  <pageMargins left="0.7" right="0.7" top="0.75" bottom="0.75" header="0.3" footer="0.3"/>
  <pageSetup paperSize="9"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zoomScale="85" zoomScaleNormal="85" workbookViewId="0">
      <selection activeCell="E32" sqref="E32"/>
    </sheetView>
  </sheetViews>
  <sheetFormatPr defaultRowHeight="16.5"/>
  <cols>
    <col min="4" max="4" width="11.25" customWidth="1"/>
    <col min="5" max="5" width="10.25" customWidth="1"/>
  </cols>
  <sheetData>
    <row r="1" spans="1:64">
      <c r="B1" s="24"/>
      <c r="C1" s="24">
        <v>1</v>
      </c>
      <c r="D1" s="24">
        <v>6</v>
      </c>
      <c r="E1" s="2">
        <f>MOD(C1,4)</f>
        <v>1</v>
      </c>
      <c r="F1" s="2">
        <f>MOD(D1,4)</f>
        <v>2</v>
      </c>
      <c r="G1" s="24"/>
      <c r="H1" s="24"/>
      <c r="I1" s="2" t="s">
        <v>37</v>
      </c>
      <c r="J1" s="2">
        <f>IF(E1=F1,0,1)</f>
        <v>1</v>
      </c>
      <c r="K1" s="25" t="s">
        <v>38</v>
      </c>
      <c r="L1" s="25">
        <f>IF(AND(C1&lt;5,D1&lt;5),0,1)</f>
        <v>1</v>
      </c>
      <c r="M1" s="24"/>
      <c r="N1" s="24" t="s">
        <v>122</v>
      </c>
      <c r="O1" s="24"/>
      <c r="W1" t="s">
        <v>137</v>
      </c>
      <c r="AU1" t="s">
        <v>243</v>
      </c>
    </row>
    <row r="2" spans="1:64">
      <c r="B2" s="2"/>
      <c r="C2" s="2" t="str">
        <f>INDEX($B$8:$B$115,$C1,1)</f>
        <v>물1</v>
      </c>
      <c r="D2" s="2" t="str">
        <f>INDEX($B$8:$B$15,D1,1)</f>
        <v>화2</v>
      </c>
      <c r="E2" s="2"/>
      <c r="F2" s="2"/>
      <c r="G2" s="24"/>
      <c r="H2" s="24"/>
      <c r="I2" s="2"/>
      <c r="J2" s="2"/>
      <c r="K2" s="25"/>
      <c r="L2" s="25"/>
      <c r="M2" s="24"/>
      <c r="N2" s="24"/>
      <c r="O2" s="24"/>
      <c r="W2">
        <f>IF(W8+W9+W12+W13&gt;0,1,0)</f>
        <v>1</v>
      </c>
      <c r="AU2">
        <f>IF(AU11+AU15&gt;0,0,1)</f>
        <v>1</v>
      </c>
    </row>
    <row r="3" spans="1:64">
      <c r="B3" s="2" t="s">
        <v>39</v>
      </c>
      <c r="C3" s="2">
        <f>점수계산!G5</f>
        <v>72</v>
      </c>
      <c r="D3" s="2">
        <f>점수계산!H5</f>
        <v>65</v>
      </c>
      <c r="E3" s="2"/>
      <c r="F3" s="2"/>
      <c r="G3" s="24"/>
      <c r="H3" s="24"/>
      <c r="I3" s="2"/>
      <c r="J3" s="2"/>
      <c r="K3" s="25"/>
      <c r="L3" s="25"/>
      <c r="M3" s="24"/>
      <c r="N3" s="24"/>
      <c r="O3" s="24"/>
    </row>
    <row r="4" spans="1:64">
      <c r="B4" s="2" t="s">
        <v>40</v>
      </c>
      <c r="C4" s="2">
        <f>VLOOKUP(CONCATENATE(C2," ",C3),과탐변표종합!$A:$C,3,FALSE)</f>
        <v>100</v>
      </c>
      <c r="D4" s="2">
        <f>VLOOKUP(CONCATENATE(D2," ",D3),과탐변표종합!$A:$C,3,FALSE)</f>
        <v>97</v>
      </c>
      <c r="E4" s="2"/>
      <c r="F4" s="2"/>
      <c r="G4" s="24"/>
      <c r="H4" s="24"/>
      <c r="I4" s="2"/>
      <c r="J4" s="2"/>
      <c r="K4" s="25"/>
      <c r="L4" s="25"/>
      <c r="M4" s="24"/>
      <c r="N4" s="24"/>
      <c r="O4" s="24"/>
    </row>
    <row r="5" spans="1:64" s="16" customFormat="1" ht="17.25" thickBot="1">
      <c r="B5" s="17"/>
      <c r="C5" s="17"/>
      <c r="D5" s="17"/>
      <c r="E5" s="17"/>
      <c r="F5" s="17" t="s">
        <v>110</v>
      </c>
      <c r="G5" s="16" t="s">
        <v>111</v>
      </c>
      <c r="H5" s="16" t="s">
        <v>112</v>
      </c>
      <c r="I5" s="17" t="s">
        <v>113</v>
      </c>
      <c r="J5" s="17" t="s">
        <v>113</v>
      </c>
      <c r="K5" s="18" t="s">
        <v>114</v>
      </c>
      <c r="L5" s="18" t="s">
        <v>110</v>
      </c>
      <c r="M5" s="16" t="s">
        <v>110</v>
      </c>
      <c r="N5" s="16" t="s">
        <v>115</v>
      </c>
      <c r="O5" s="16" t="s">
        <v>110</v>
      </c>
      <c r="P5" s="16" t="s">
        <v>110</v>
      </c>
      <c r="Q5" s="16" t="s">
        <v>110</v>
      </c>
      <c r="R5" s="16" t="s">
        <v>116</v>
      </c>
      <c r="S5" s="16" t="s">
        <v>117</v>
      </c>
      <c r="T5" s="16" t="s">
        <v>118</v>
      </c>
      <c r="U5" s="16" t="s">
        <v>110</v>
      </c>
      <c r="V5" s="16" t="s">
        <v>119</v>
      </c>
      <c r="W5" s="16" t="s">
        <v>110</v>
      </c>
      <c r="X5" s="16" t="s">
        <v>120</v>
      </c>
      <c r="Y5" s="16" t="s">
        <v>110</v>
      </c>
      <c r="Z5" s="16" t="s">
        <v>121</v>
      </c>
      <c r="AA5" s="16" t="s">
        <v>123</v>
      </c>
      <c r="AB5" s="16" t="s">
        <v>124</v>
      </c>
      <c r="AC5" s="16" t="s">
        <v>126</v>
      </c>
      <c r="AD5" s="16" t="s">
        <v>117</v>
      </c>
      <c r="AE5" s="16" t="s">
        <v>127</v>
      </c>
      <c r="AF5" s="16" t="s">
        <v>117</v>
      </c>
      <c r="AG5" s="16" t="s">
        <v>127</v>
      </c>
      <c r="AH5" s="16" t="s">
        <v>128</v>
      </c>
      <c r="AI5" s="16" t="s">
        <v>129</v>
      </c>
      <c r="AJ5" s="16" t="s">
        <v>128</v>
      </c>
      <c r="AK5" s="16" t="s">
        <v>128</v>
      </c>
      <c r="AL5" s="16" t="s">
        <v>130</v>
      </c>
      <c r="AM5" s="16" t="s">
        <v>128</v>
      </c>
      <c r="AN5" s="16" t="s">
        <v>133</v>
      </c>
      <c r="AO5" s="16" t="s">
        <v>134</v>
      </c>
      <c r="AP5" s="16" t="s">
        <v>135</v>
      </c>
      <c r="AQ5" s="16" t="s">
        <v>136</v>
      </c>
      <c r="AR5" s="16" t="s">
        <v>138</v>
      </c>
    </row>
    <row r="6" spans="1:64" s="16" customFormat="1">
      <c r="A6" s="16" t="s">
        <v>10</v>
      </c>
      <c r="B6" s="19" t="s">
        <v>0</v>
      </c>
      <c r="C6" s="16" t="s">
        <v>11</v>
      </c>
      <c r="D6" s="16" t="s">
        <v>12</v>
      </c>
      <c r="E6" s="16" t="s">
        <v>13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16" t="s">
        <v>24</v>
      </c>
      <c r="O6" s="16" t="s">
        <v>25</v>
      </c>
      <c r="P6" s="16" t="s">
        <v>26</v>
      </c>
      <c r="Q6" s="16" t="s">
        <v>27</v>
      </c>
      <c r="R6" s="16" t="s">
        <v>28</v>
      </c>
      <c r="S6" s="16" t="s">
        <v>29</v>
      </c>
      <c r="T6" s="16" t="s">
        <v>30</v>
      </c>
      <c r="U6" s="16" t="s">
        <v>31</v>
      </c>
      <c r="V6" s="16" t="s">
        <v>32</v>
      </c>
      <c r="W6" s="16" t="s">
        <v>33</v>
      </c>
      <c r="X6" s="16" t="s">
        <v>34</v>
      </c>
      <c r="Y6" s="16" t="s">
        <v>35</v>
      </c>
      <c r="Z6" s="16" t="s">
        <v>36</v>
      </c>
      <c r="AA6" s="16" t="s">
        <v>80</v>
      </c>
      <c r="AB6" s="16" t="s">
        <v>81</v>
      </c>
      <c r="AC6" s="16" t="s">
        <v>82</v>
      </c>
      <c r="AD6" s="16" t="s">
        <v>83</v>
      </c>
      <c r="AE6" s="16" t="s">
        <v>84</v>
      </c>
      <c r="AF6" s="16" t="s">
        <v>85</v>
      </c>
      <c r="AG6" s="16" t="s">
        <v>86</v>
      </c>
      <c r="AH6" s="16" t="s">
        <v>87</v>
      </c>
      <c r="AI6" s="16" t="s">
        <v>88</v>
      </c>
      <c r="AJ6" s="16" t="s">
        <v>89</v>
      </c>
      <c r="AK6" s="16" t="s">
        <v>90</v>
      </c>
      <c r="AL6" s="16" t="s">
        <v>91</v>
      </c>
      <c r="AM6" s="16" t="s">
        <v>92</v>
      </c>
      <c r="AN6" s="16" t="s">
        <v>93</v>
      </c>
      <c r="AO6" s="16" t="s">
        <v>94</v>
      </c>
      <c r="AP6" s="16" t="s">
        <v>95</v>
      </c>
      <c r="AQ6" s="16" t="s">
        <v>96</v>
      </c>
      <c r="AR6" s="16" t="s">
        <v>97</v>
      </c>
      <c r="AS6" s="16" t="s">
        <v>98</v>
      </c>
      <c r="AT6" s="16" t="s">
        <v>141</v>
      </c>
      <c r="AU6" s="16" t="s">
        <v>99</v>
      </c>
      <c r="AV6" s="16" t="s">
        <v>100</v>
      </c>
      <c r="AW6" s="16" t="s">
        <v>101</v>
      </c>
      <c r="AX6" s="16" t="s">
        <v>102</v>
      </c>
      <c r="AY6" s="16" t="s">
        <v>103</v>
      </c>
      <c r="AZ6" s="16" t="s">
        <v>104</v>
      </c>
      <c r="BA6" s="16" t="s">
        <v>105</v>
      </c>
      <c r="BB6" s="16" t="s">
        <v>106</v>
      </c>
      <c r="BC6" s="16" t="s">
        <v>244</v>
      </c>
      <c r="BD6" s="16" t="s">
        <v>107</v>
      </c>
      <c r="BE6" s="16" t="s">
        <v>108</v>
      </c>
      <c r="BF6" s="16" t="s">
        <v>109</v>
      </c>
      <c r="BG6" s="16" t="s">
        <v>142</v>
      </c>
      <c r="BH6" s="16" t="s">
        <v>144</v>
      </c>
      <c r="BI6" s="16" t="s">
        <v>180</v>
      </c>
      <c r="BJ6" s="16" t="s">
        <v>252</v>
      </c>
      <c r="BK6" s="16" t="s">
        <v>985</v>
      </c>
      <c r="BL6" s="16" t="s">
        <v>1003</v>
      </c>
    </row>
    <row r="7" spans="1:64" s="16" customFormat="1">
      <c r="B7" s="20" t="s">
        <v>1</v>
      </c>
    </row>
    <row r="8" spans="1:64" s="16" customFormat="1">
      <c r="A8" s="16">
        <v>72</v>
      </c>
      <c r="B8" s="21" t="s">
        <v>2</v>
      </c>
      <c r="C8" s="17">
        <f>IF($B8=$C$2,$C$3,IF($B8=$D$2,$D$3,0))</f>
        <v>72</v>
      </c>
      <c r="D8" s="17">
        <f>IF($B8=$C$2,$C$4,IF($B8=$D$2,$D$4,0))</f>
        <v>100</v>
      </c>
      <c r="E8" s="16">
        <v>100</v>
      </c>
      <c r="F8" s="16">
        <f>VLOOKUP(CONCATENATE($B8," ",$C8),과탐변표종합!$A:$AL,COLUMN(F6)-2,FALSE)</f>
        <v>68.37</v>
      </c>
      <c r="G8" s="16">
        <f>VLOOKUP(CONCATENATE($B8," ",$C8),과탐변표종합!$A:$AL,COLUMN(G6)-2,FALSE)</f>
        <v>68.38</v>
      </c>
      <c r="H8" s="16">
        <f>VLOOKUP(CONCATENATE($B8," ",$C8),과탐변표종합!$A:$AL,COLUMN(H6)-2,FALSE)</f>
        <v>68.37</v>
      </c>
      <c r="I8" s="16">
        <f>VLOOKUP(CONCATENATE($B8," ",$C8),과탐변표종합!$A:$AL,COLUMN(I6)-2,FALSE)</f>
        <v>67.44</v>
      </c>
      <c r="J8" s="16">
        <f>VLOOKUP(CONCATENATE($B8," ",$C8),과탐변표종합!$A:$AL,COLUMN(J6)-2,FALSE)</f>
        <v>68.37</v>
      </c>
      <c r="K8" s="16">
        <f>VLOOKUP(CONCATENATE($B8," ",$C8),과탐변표종합!$A:$AL,COLUMN(K6)-2,FALSE)</f>
        <v>68.37</v>
      </c>
      <c r="L8" s="16">
        <f>VLOOKUP(CONCATENATE($B8," ",$C8),과탐변표종합!$A:$AL,COLUMN(L6)-2,FALSE)</f>
        <v>67.069999999999993</v>
      </c>
      <c r="M8" s="16">
        <f>VLOOKUP(CONCATENATE($B8," ",$C8),과탐변표종합!$A:$AL,COLUMN(M6)-2,FALSE)</f>
        <v>70.239999999999995</v>
      </c>
      <c r="N8" s="16">
        <f>VLOOKUP(CONCATENATE($B8," ",$C8),과탐변표종합!$A:$AL,COLUMN(N6)-2,FALSE)</f>
        <v>68.37</v>
      </c>
      <c r="O8" s="16">
        <f>VLOOKUP(CONCATENATE($B8," ",$C8),과탐변표종합!$A:$AL,COLUMN(O6)-2,FALSE)</f>
        <v>68.37</v>
      </c>
      <c r="P8" s="16">
        <f>VLOOKUP(CONCATENATE($B8," ",$C8),과탐변표종합!$A:$AL,COLUMN(P6)-2,FALSE)</f>
        <v>150</v>
      </c>
      <c r="Q8" s="16">
        <f>VLOOKUP(CONCATENATE($B8," ",$C8),과탐변표종합!$A:$AL,COLUMN(Q6)-2,FALSE)</f>
        <v>68.040000000000006</v>
      </c>
      <c r="R8" s="16">
        <f>VLOOKUP(CONCATENATE($B8," ",$C8),과탐변표종합!$A:$AL,COLUMN(R6)-2,FALSE)</f>
        <v>69.88</v>
      </c>
      <c r="S8" s="16">
        <f>VLOOKUP(CONCATENATE($B8," ",$C8),과탐변표종합!$A:$AL,COLUMN(S6)-2,FALSE)</f>
        <v>72</v>
      </c>
      <c r="T8" s="16">
        <f>VLOOKUP(CONCATENATE($B8," ",$C8),과탐변표종합!$A:$AL,COLUMN(T6)-2,FALSE)</f>
        <v>68.375</v>
      </c>
      <c r="U8" s="16">
        <f>VLOOKUP(CONCATENATE($B8," ",$C8),과탐변표종합!$A:$AL,COLUMN(U6)-2,FALSE)</f>
        <v>68.38</v>
      </c>
      <c r="V8" s="16">
        <f>VLOOKUP(CONCATENATE($B8," ",$C8),과탐변표종합!$A:$AL,COLUMN(V6)-2,FALSE)</f>
        <v>68.38</v>
      </c>
      <c r="W8" s="16">
        <f>VLOOKUP(CONCATENATE($B8," ",$C8),과탐변표종합!$A:$AL,COLUMN(W6)-2,FALSE)</f>
        <v>68.37</v>
      </c>
      <c r="X8" s="16">
        <f>VLOOKUP(CONCATENATE($B8," ",$C8),과탐변표종합!$A:$AL,COLUMN(X6)-2,FALSE)</f>
        <v>68.540000000000006</v>
      </c>
      <c r="Y8" s="16">
        <f>100*VLOOKUP(CONCATENATE($B8," ",$C8),과탐변표종합!$A:$AL,COLUMN(Y6)-2,FALSE)/과탐변표종합!W2</f>
        <v>100</v>
      </c>
      <c r="Z8" s="16">
        <f>VLOOKUP(CONCATENATE($B8," ",$C8),과탐변표종합!$A:$AL,COLUMN(Z6)-2,FALSE)</f>
        <v>68.38</v>
      </c>
      <c r="AA8" s="16">
        <f>C8</f>
        <v>72</v>
      </c>
      <c r="AB8" s="16">
        <f>C8</f>
        <v>72</v>
      </c>
      <c r="AC8" s="16">
        <f>200*C8/A8</f>
        <v>200</v>
      </c>
      <c r="AD8" s="16">
        <f>C8</f>
        <v>72</v>
      </c>
      <c r="AE8" s="16">
        <f>C8</f>
        <v>72</v>
      </c>
      <c r="AF8" s="16">
        <f>C8</f>
        <v>72</v>
      </c>
      <c r="AG8" s="16">
        <f>C8</f>
        <v>72</v>
      </c>
      <c r="AH8" s="16">
        <f>D8</f>
        <v>100</v>
      </c>
      <c r="AI8" s="16">
        <f>D8</f>
        <v>100</v>
      </c>
      <c r="AJ8" s="16">
        <f>D8</f>
        <v>100</v>
      </c>
      <c r="AK8" s="16">
        <f>D8</f>
        <v>100</v>
      </c>
      <c r="AL8" s="16">
        <f>D8</f>
        <v>100</v>
      </c>
      <c r="AM8" s="16">
        <f>D8</f>
        <v>100</v>
      </c>
      <c r="AN8" s="16">
        <f>D8</f>
        <v>100</v>
      </c>
      <c r="AO8" s="16">
        <f>D8</f>
        <v>100</v>
      </c>
      <c r="AP8" s="16">
        <f>D8</f>
        <v>100</v>
      </c>
      <c r="AQ8" s="16">
        <f>D8</f>
        <v>100</v>
      </c>
      <c r="AR8" s="16">
        <f>D8</f>
        <v>100</v>
      </c>
      <c r="AS8" s="16">
        <f>D8</f>
        <v>100</v>
      </c>
      <c r="AT8" s="16">
        <f>D8</f>
        <v>100</v>
      </c>
      <c r="AU8" s="16">
        <f>D8</f>
        <v>100</v>
      </c>
      <c r="AV8" s="16">
        <f t="shared" ref="AV8:AV15" si="0">AU8</f>
        <v>100</v>
      </c>
      <c r="AX8" s="16">
        <f>C8</f>
        <v>72</v>
      </c>
      <c r="AY8" s="16">
        <f>D8</f>
        <v>100</v>
      </c>
      <c r="AZ8" s="80">
        <f>C8/A8</f>
        <v>1</v>
      </c>
      <c r="BA8" s="16">
        <f t="shared" ref="BA8:BA15" si="1">AV8</f>
        <v>100</v>
      </c>
      <c r="BB8" s="16">
        <f>C8</f>
        <v>72</v>
      </c>
      <c r="BC8" s="16">
        <f t="shared" ref="BC8:BC15" si="2">AV8</f>
        <v>100</v>
      </c>
      <c r="BD8" s="16">
        <f t="shared" ref="BD8:BD15" si="3">BC8</f>
        <v>100</v>
      </c>
      <c r="BE8" s="16">
        <f t="shared" ref="BE8:BE11" si="4">BD8</f>
        <v>100</v>
      </c>
      <c r="BF8" s="16">
        <f>D8</f>
        <v>100</v>
      </c>
      <c r="BG8" s="16">
        <f>D8</f>
        <v>100</v>
      </c>
      <c r="BH8" s="16">
        <f>100*C8/A8</f>
        <v>100</v>
      </c>
      <c r="BI8" s="16">
        <f>C8</f>
        <v>72</v>
      </c>
      <c r="BJ8" s="16">
        <f>VLOOKUP(CONCATENATE($B8," ",$C8),과탐변표종합!$A:$AL,COLUMN(AA8)-2,FALSE)</f>
        <v>65.5</v>
      </c>
      <c r="BK8" s="16">
        <f>VLOOKUP(CONCATENATE($B8," ",$C8),과탐변표종합!$A:$AL,COLUMN(AB8)-2,FALSE)</f>
        <v>71</v>
      </c>
      <c r="BL8" s="383">
        <f>45+45*(C8-23)/(A8-23)</f>
        <v>90</v>
      </c>
    </row>
    <row r="9" spans="1:64" s="16" customFormat="1">
      <c r="A9" s="16">
        <v>67</v>
      </c>
      <c r="B9" s="21" t="s">
        <v>3</v>
      </c>
      <c r="C9" s="17">
        <f t="shared" ref="C9:C15" si="5">IF($B9=$C$2,$C$3,IF($B9=$D$2,$D$3,0))</f>
        <v>0</v>
      </c>
      <c r="D9" s="17">
        <f t="shared" ref="D9:D15" si="6">IF($B9=$C$2,$C$4,IF($B9=$D$2,$D$4,0))</f>
        <v>0</v>
      </c>
      <c r="E9" s="16">
        <v>99</v>
      </c>
      <c r="F9" s="16">
        <f>VLOOKUP(CONCATENATE($B9," ",$C9),과탐변표종합!$A:$AL,COLUMN(F7)-2,FALSE)</f>
        <v>0</v>
      </c>
      <c r="G9" s="16">
        <f>VLOOKUP(CONCATENATE($B9," ",$C9),과탐변표종합!$A:$AL,COLUMN(G7)-2,FALSE)</f>
        <v>0</v>
      </c>
      <c r="H9" s="16">
        <f>VLOOKUP(CONCATENATE($B9," ",$C9),과탐변표종합!$A:$AL,COLUMN(H7)-2,FALSE)</f>
        <v>0</v>
      </c>
      <c r="I9" s="16">
        <f>VLOOKUP(CONCATENATE($B9," ",$C9),과탐변표종합!$A:$AL,COLUMN(I7)-2,FALSE)</f>
        <v>0</v>
      </c>
      <c r="J9" s="16">
        <f>VLOOKUP(CONCATENATE($B9," ",$C9),과탐변표종합!$A:$AL,COLUMN(J7)-2,FALSE)</f>
        <v>0</v>
      </c>
      <c r="K9" s="16">
        <f>VLOOKUP(CONCATENATE($B9," ",$C9),과탐변표종합!$A:$AL,COLUMN(K7)-2,FALSE)</f>
        <v>0</v>
      </c>
      <c r="L9" s="16">
        <f>VLOOKUP(CONCATENATE($B9," ",$C9),과탐변표종합!$A:$AL,COLUMN(L7)-2,FALSE)</f>
        <v>0</v>
      </c>
      <c r="M9" s="16">
        <f>VLOOKUP(CONCATENATE($B9," ",$C9),과탐변표종합!$A:$AL,COLUMN(M7)-2,FALSE)</f>
        <v>0</v>
      </c>
      <c r="N9" s="16">
        <f>VLOOKUP(CONCATENATE($B9," ",$C9),과탐변표종합!$A:$AL,COLUMN(N7)-2,FALSE)</f>
        <v>0</v>
      </c>
      <c r="O9" s="16">
        <f>VLOOKUP(CONCATENATE($B9," ",$C9),과탐변표종합!$A:$AL,COLUMN(O7)-2,FALSE)</f>
        <v>0</v>
      </c>
      <c r="P9" s="16">
        <f>VLOOKUP(CONCATENATE($B9," ",$C9),과탐변표종합!$A:$AL,COLUMN(P7)-2,FALSE)</f>
        <v>0</v>
      </c>
      <c r="Q9" s="16">
        <f>VLOOKUP(CONCATENATE($B9," ",$C9),과탐변표종합!$A:$AL,COLUMN(Q7)-2,FALSE)</f>
        <v>0</v>
      </c>
      <c r="R9" s="16">
        <f>VLOOKUP(CONCATENATE($B9," ",$C9),과탐변표종합!$A:$AL,COLUMN(R7)-2,FALSE)</f>
        <v>0</v>
      </c>
      <c r="S9" s="16">
        <f>VLOOKUP(CONCATENATE($B9," ",$C9),과탐변표종합!$A:$AL,COLUMN(S7)-2,FALSE)</f>
        <v>0</v>
      </c>
      <c r="T9" s="16">
        <f>VLOOKUP(CONCATENATE($B9," ",$C9),과탐변표종합!$A:$AL,COLUMN(T7)-2,FALSE)</f>
        <v>0</v>
      </c>
      <c r="U9" s="16">
        <f>VLOOKUP(CONCATENATE($B9," ",$C9),과탐변표종합!$A:$AL,COLUMN(U7)-2,FALSE)</f>
        <v>0</v>
      </c>
      <c r="V9" s="16">
        <f>VLOOKUP(CONCATENATE($B9," ",$C9),과탐변표종합!$A:$AL,COLUMN(V7)-2,FALSE)</f>
        <v>0</v>
      </c>
      <c r="W9" s="16">
        <f>VLOOKUP(CONCATENATE($B9," ",$C9),과탐변표종합!$A:$AL,COLUMN(W7)-2,FALSE)</f>
        <v>0</v>
      </c>
      <c r="X9" s="16">
        <f>VLOOKUP(CONCATENATE($B9," ",$C9),과탐변표종합!$A:$AL,COLUMN(X7)-2,FALSE)</f>
        <v>0</v>
      </c>
      <c r="Y9" s="16">
        <f>100*VLOOKUP(CONCATENATE($B9," ",$C9),과탐변표종합!$A:$AL,COLUMN(Y7)-2,FALSE)/과탐변표종합!W167</f>
        <v>0</v>
      </c>
      <c r="Z9" s="16">
        <f>VLOOKUP(CONCATENATE($B9," ",$C9),과탐변표종합!$A:$AL,COLUMN(Z7)-2,FALSE)</f>
        <v>0</v>
      </c>
      <c r="AA9" s="16">
        <f t="shared" ref="AA9:AA15" si="7">C9</f>
        <v>0</v>
      </c>
      <c r="AB9" s="16">
        <f t="shared" ref="AB9:AB15" si="8">C9</f>
        <v>0</v>
      </c>
      <c r="AC9" s="16">
        <f t="shared" ref="AC9:AC15" si="9">200*C9/A9</f>
        <v>0</v>
      </c>
      <c r="AD9" s="16">
        <f t="shared" ref="AD9:AD15" si="10">C9</f>
        <v>0</v>
      </c>
      <c r="AE9" s="16">
        <f t="shared" ref="AE9:AE15" si="11">C9</f>
        <v>0</v>
      </c>
      <c r="AF9" s="16">
        <f t="shared" ref="AF9:AF15" si="12">C9</f>
        <v>0</v>
      </c>
      <c r="AG9" s="16">
        <f t="shared" ref="AG9:AG15" si="13">C9</f>
        <v>0</v>
      </c>
      <c r="AH9" s="16">
        <f t="shared" ref="AH9:AH15" si="14">D9</f>
        <v>0</v>
      </c>
      <c r="AI9" s="16">
        <f t="shared" ref="AI9:AI15" si="15">D9</f>
        <v>0</v>
      </c>
      <c r="AJ9" s="16">
        <f t="shared" ref="AJ9:AJ15" si="16">D9</f>
        <v>0</v>
      </c>
      <c r="AK9" s="16">
        <f t="shared" ref="AK9:AK15" si="17">D9</f>
        <v>0</v>
      </c>
      <c r="AL9" s="16">
        <f t="shared" ref="AL9:AL15" si="18">D9</f>
        <v>0</v>
      </c>
      <c r="AM9" s="16">
        <f t="shared" ref="AM9:AM15" si="19">D9</f>
        <v>0</v>
      </c>
      <c r="AN9" s="16">
        <f t="shared" ref="AN9:AN15" si="20">D9</f>
        <v>0</v>
      </c>
      <c r="AO9" s="16">
        <f t="shared" ref="AO9:AO15" si="21">D9</f>
        <v>0</v>
      </c>
      <c r="AP9" s="16">
        <f t="shared" ref="AP9:AP11" si="22">D9</f>
        <v>0</v>
      </c>
      <c r="AQ9" s="16">
        <f t="shared" ref="AQ9:AQ15" si="23">D9</f>
        <v>0</v>
      </c>
      <c r="AR9" s="16">
        <f t="shared" ref="AR9:AR15" si="24">D9</f>
        <v>0</v>
      </c>
      <c r="AS9" s="16">
        <f t="shared" ref="AS9:AS15" si="25">D9</f>
        <v>0</v>
      </c>
      <c r="AT9" s="16">
        <f t="shared" ref="AT9:AT15" si="26">D9</f>
        <v>0</v>
      </c>
      <c r="AU9" s="16">
        <f t="shared" ref="AU9:AU15" si="27">D9</f>
        <v>0</v>
      </c>
      <c r="AV9" s="16">
        <f t="shared" si="0"/>
        <v>0</v>
      </c>
      <c r="AX9" s="16">
        <f t="shared" ref="AX9:AX15" si="28">C9</f>
        <v>0</v>
      </c>
      <c r="AY9" s="16">
        <f t="shared" ref="AY9:AY15" si="29">D9</f>
        <v>0</v>
      </c>
      <c r="AZ9" s="80">
        <f t="shared" ref="AZ9:AZ15" si="30">C9/A9</f>
        <v>0</v>
      </c>
      <c r="BA9" s="16">
        <f t="shared" si="1"/>
        <v>0</v>
      </c>
      <c r="BB9" s="16">
        <f t="shared" ref="BB9:BB15" si="31">C9</f>
        <v>0</v>
      </c>
      <c r="BC9" s="16">
        <f t="shared" si="2"/>
        <v>0</v>
      </c>
      <c r="BD9" s="16">
        <f t="shared" si="3"/>
        <v>0</v>
      </c>
      <c r="BE9" s="16">
        <f t="shared" si="4"/>
        <v>0</v>
      </c>
      <c r="BF9" s="16">
        <f t="shared" ref="BF9:BF11" si="32">D9</f>
        <v>0</v>
      </c>
      <c r="BG9" s="16">
        <f t="shared" ref="BG9:BG15" si="33">D9</f>
        <v>0</v>
      </c>
      <c r="BH9" s="16">
        <f t="shared" ref="BH9:BH15" si="34">100*C9/A9</f>
        <v>0</v>
      </c>
      <c r="BI9" s="16">
        <f t="shared" ref="BI9:BI15" si="35">C9</f>
        <v>0</v>
      </c>
      <c r="BJ9" s="16">
        <f>VLOOKUP(CONCATENATE($B9," ",$C9),과탐변표종합!$A:$AL,COLUMN(AA9)-2,FALSE)</f>
        <v>0</v>
      </c>
      <c r="BK9" s="16">
        <f>VLOOKUP(CONCATENATE($B9," ",$C9),과탐변표종합!$A:$AL,COLUMN(AB9)-2,FALSE)</f>
        <v>0</v>
      </c>
      <c r="BL9" s="383">
        <f>45+45*(C9-26)/(A9-26)</f>
        <v>16.463414634146343</v>
      </c>
    </row>
    <row r="10" spans="1:64" s="16" customFormat="1">
      <c r="A10" s="16">
        <v>76</v>
      </c>
      <c r="B10" s="21" t="s">
        <v>4</v>
      </c>
      <c r="C10" s="17">
        <f t="shared" si="5"/>
        <v>0</v>
      </c>
      <c r="D10" s="17">
        <f t="shared" si="6"/>
        <v>0</v>
      </c>
      <c r="E10" s="16">
        <v>100</v>
      </c>
      <c r="F10" s="16">
        <f>VLOOKUP(CONCATENATE($B10," ",$C10),과탐변표종합!$A:$AL,COLUMN(F8)-2,FALSE)</f>
        <v>0</v>
      </c>
      <c r="G10" s="16">
        <f>VLOOKUP(CONCATENATE($B10," ",$C10),과탐변표종합!$A:$AL,COLUMN(G8)-2,FALSE)</f>
        <v>0</v>
      </c>
      <c r="H10" s="16">
        <f>VLOOKUP(CONCATENATE($B10," ",$C10),과탐변표종합!$A:$AL,COLUMN(H8)-2,FALSE)</f>
        <v>0</v>
      </c>
      <c r="I10" s="16">
        <f>VLOOKUP(CONCATENATE($B10," ",$C10),과탐변표종합!$A:$AL,COLUMN(I8)-2,FALSE)</f>
        <v>0</v>
      </c>
      <c r="J10" s="16">
        <f>VLOOKUP(CONCATENATE($B10," ",$C10),과탐변표종합!$A:$AL,COLUMN(J8)-2,FALSE)</f>
        <v>0</v>
      </c>
      <c r="K10" s="16">
        <f>VLOOKUP(CONCATENATE($B10," ",$C10),과탐변표종합!$A:$AL,COLUMN(K8)-2,FALSE)</f>
        <v>0</v>
      </c>
      <c r="L10" s="16">
        <f>VLOOKUP(CONCATENATE($B10," ",$C10),과탐변표종합!$A:$AL,COLUMN(L8)-2,FALSE)</f>
        <v>0</v>
      </c>
      <c r="M10" s="16">
        <f>VLOOKUP(CONCATENATE($B10," ",$C10),과탐변표종합!$A:$AL,COLUMN(M8)-2,FALSE)</f>
        <v>0</v>
      </c>
      <c r="N10" s="16">
        <f>VLOOKUP(CONCATENATE($B10," ",$C10),과탐변표종합!$A:$AL,COLUMN(N8)-2,FALSE)</f>
        <v>0</v>
      </c>
      <c r="O10" s="16">
        <f>VLOOKUP(CONCATENATE($B10," ",$C10),과탐변표종합!$A:$AL,COLUMN(O8)-2,FALSE)</f>
        <v>0</v>
      </c>
      <c r="P10" s="16">
        <f>VLOOKUP(CONCATENATE($B10," ",$C10),과탐변표종합!$A:$AL,COLUMN(P8)-2,FALSE)</f>
        <v>0</v>
      </c>
      <c r="Q10" s="16">
        <f>VLOOKUP(CONCATENATE($B10," ",$C10),과탐변표종합!$A:$AL,COLUMN(Q8)-2,FALSE)</f>
        <v>0</v>
      </c>
      <c r="R10" s="16">
        <f>VLOOKUP(CONCATENATE($B10," ",$C10),과탐변표종합!$A:$AL,COLUMN(R8)-2,FALSE)</f>
        <v>0</v>
      </c>
      <c r="S10" s="16">
        <f>VLOOKUP(CONCATENATE($B10," ",$C10),과탐변표종합!$A:$AL,COLUMN(S8)-2,FALSE)</f>
        <v>0</v>
      </c>
      <c r="T10" s="16">
        <f>VLOOKUP(CONCATENATE($B10," ",$C10),과탐변표종합!$A:$AL,COLUMN(T8)-2,FALSE)</f>
        <v>0</v>
      </c>
      <c r="U10" s="16">
        <f>VLOOKUP(CONCATENATE($B10," ",$C10),과탐변표종합!$A:$AL,COLUMN(U8)-2,FALSE)</f>
        <v>0</v>
      </c>
      <c r="V10" s="16">
        <f>VLOOKUP(CONCATENATE($B10," ",$C10),과탐변표종합!$A:$AL,COLUMN(V8)-2,FALSE)</f>
        <v>0</v>
      </c>
      <c r="W10" s="16">
        <f>VLOOKUP(CONCATENATE($B10," ",$C10),과탐변표종합!$A:$AL,COLUMN(W8)-2,FALSE)</f>
        <v>0</v>
      </c>
      <c r="X10" s="16">
        <f>VLOOKUP(CONCATENATE($B10," ",$C10),과탐변표종합!$A:$AL,COLUMN(X8)-2,FALSE)</f>
        <v>0</v>
      </c>
      <c r="Y10" s="16">
        <f>100*VLOOKUP(CONCATENATE($B10," ",$C10),과탐변표종합!$A:$AL,COLUMN(Y8)-2,FALSE)/과탐변표종합!W82</f>
        <v>0</v>
      </c>
      <c r="Z10" s="16">
        <f>VLOOKUP(CONCATENATE($B10," ",$C10),과탐변표종합!$A:$AL,COLUMN(Z8)-2,FALSE)</f>
        <v>0</v>
      </c>
      <c r="AA10" s="16">
        <f t="shared" si="7"/>
        <v>0</v>
      </c>
      <c r="AB10" s="16">
        <f t="shared" si="8"/>
        <v>0</v>
      </c>
      <c r="AC10" s="16">
        <f t="shared" si="9"/>
        <v>0</v>
      </c>
      <c r="AD10" s="16">
        <f t="shared" si="10"/>
        <v>0</v>
      </c>
      <c r="AE10" s="16">
        <f t="shared" si="11"/>
        <v>0</v>
      </c>
      <c r="AF10" s="16">
        <f t="shared" si="12"/>
        <v>0</v>
      </c>
      <c r="AG10" s="16">
        <f t="shared" si="13"/>
        <v>0</v>
      </c>
      <c r="AH10" s="16">
        <f t="shared" si="14"/>
        <v>0</v>
      </c>
      <c r="AI10" s="16">
        <f t="shared" si="15"/>
        <v>0</v>
      </c>
      <c r="AJ10" s="16">
        <f t="shared" si="16"/>
        <v>0</v>
      </c>
      <c r="AK10" s="16">
        <f t="shared" si="17"/>
        <v>0</v>
      </c>
      <c r="AL10" s="16">
        <f t="shared" si="18"/>
        <v>0</v>
      </c>
      <c r="AM10" s="16">
        <f t="shared" si="19"/>
        <v>0</v>
      </c>
      <c r="AN10" s="16">
        <f t="shared" si="20"/>
        <v>0</v>
      </c>
      <c r="AO10" s="16">
        <f t="shared" si="21"/>
        <v>0</v>
      </c>
      <c r="AP10" s="16">
        <f t="shared" si="22"/>
        <v>0</v>
      </c>
      <c r="AQ10" s="16">
        <f t="shared" si="23"/>
        <v>0</v>
      </c>
      <c r="AR10" s="16">
        <f t="shared" si="24"/>
        <v>0</v>
      </c>
      <c r="AS10" s="16">
        <f t="shared" si="25"/>
        <v>0</v>
      </c>
      <c r="AT10" s="16">
        <f t="shared" si="26"/>
        <v>0</v>
      </c>
      <c r="AU10" s="16">
        <f t="shared" si="27"/>
        <v>0</v>
      </c>
      <c r="AV10" s="16">
        <f t="shared" si="0"/>
        <v>0</v>
      </c>
      <c r="AX10" s="16">
        <f t="shared" si="28"/>
        <v>0</v>
      </c>
      <c r="AY10" s="16">
        <f t="shared" si="29"/>
        <v>0</v>
      </c>
      <c r="AZ10" s="80">
        <f t="shared" si="30"/>
        <v>0</v>
      </c>
      <c r="BA10" s="16">
        <f t="shared" si="1"/>
        <v>0</v>
      </c>
      <c r="BB10" s="16">
        <f t="shared" si="31"/>
        <v>0</v>
      </c>
      <c r="BC10" s="16">
        <f t="shared" si="2"/>
        <v>0</v>
      </c>
      <c r="BD10" s="16">
        <f t="shared" si="3"/>
        <v>0</v>
      </c>
      <c r="BE10" s="16">
        <f t="shared" si="4"/>
        <v>0</v>
      </c>
      <c r="BF10" s="16">
        <f t="shared" si="32"/>
        <v>0</v>
      </c>
      <c r="BG10" s="16">
        <f t="shared" si="33"/>
        <v>0</v>
      </c>
      <c r="BH10" s="16">
        <f t="shared" si="34"/>
        <v>0</v>
      </c>
      <c r="BI10" s="16">
        <f t="shared" si="35"/>
        <v>0</v>
      </c>
      <c r="BJ10" s="16">
        <f>VLOOKUP(CONCATENATE($B10," ",$C10),과탐변표종합!$A:$AL,COLUMN(AA10)-2,FALSE)</f>
        <v>0</v>
      </c>
      <c r="BK10" s="16">
        <f>VLOOKUP(CONCATENATE($B10," ",$C10),과탐변표종합!$A:$AL,COLUMN(AB10)-2,FALSE)</f>
        <v>0</v>
      </c>
      <c r="BL10" s="383">
        <f>45+45*(C10-27)/(A10-27)</f>
        <v>20.204081632653061</v>
      </c>
    </row>
    <row r="11" spans="1:64" s="16" customFormat="1">
      <c r="A11" s="16">
        <v>72</v>
      </c>
      <c r="B11" s="21" t="s">
        <v>5</v>
      </c>
      <c r="C11" s="17">
        <f t="shared" si="5"/>
        <v>0</v>
      </c>
      <c r="D11" s="17">
        <f t="shared" si="6"/>
        <v>0</v>
      </c>
      <c r="E11" s="16">
        <v>100</v>
      </c>
      <c r="F11" s="16">
        <f>VLOOKUP(CONCATENATE($B11," ",$C11),과탐변표종합!$A:$AL,COLUMN(F9)-2,FALSE)</f>
        <v>0</v>
      </c>
      <c r="G11" s="16">
        <f>VLOOKUP(CONCATENATE($B11," ",$C11),과탐변표종합!$A:$AL,COLUMN(G9)-2,FALSE)</f>
        <v>0</v>
      </c>
      <c r="H11" s="16">
        <f>VLOOKUP(CONCATENATE($B11," ",$C11),과탐변표종합!$A:$AL,COLUMN(H9)-2,FALSE)</f>
        <v>0</v>
      </c>
      <c r="I11" s="16">
        <f>VLOOKUP(CONCATENATE($B11," ",$C11),과탐변표종합!$A:$AL,COLUMN(I9)-2,FALSE)</f>
        <v>0</v>
      </c>
      <c r="J11" s="16">
        <f>VLOOKUP(CONCATENATE($B11," ",$C11),과탐변표종합!$A:$AL,COLUMN(J9)-2,FALSE)</f>
        <v>0</v>
      </c>
      <c r="K11" s="16">
        <f>VLOOKUP(CONCATENATE($B11," ",$C11),과탐변표종합!$A:$AL,COLUMN(K9)-2,FALSE)</f>
        <v>0</v>
      </c>
      <c r="L11" s="16">
        <f>VLOOKUP(CONCATENATE($B11," ",$C11),과탐변표종합!$A:$AL,COLUMN(L9)-2,FALSE)</f>
        <v>0</v>
      </c>
      <c r="M11" s="16">
        <f>VLOOKUP(CONCATENATE($B11," ",$C11),과탐변표종합!$A:$AL,COLUMN(M9)-2,FALSE)</f>
        <v>0</v>
      </c>
      <c r="N11" s="16">
        <f>VLOOKUP(CONCATENATE($B11," ",$C11),과탐변표종합!$A:$AL,COLUMN(N9)-2,FALSE)</f>
        <v>0</v>
      </c>
      <c r="O11" s="16">
        <f>VLOOKUP(CONCATENATE($B11," ",$C11),과탐변표종합!$A:$AL,COLUMN(O9)-2,FALSE)</f>
        <v>0</v>
      </c>
      <c r="P11" s="16">
        <f>VLOOKUP(CONCATENATE($B11," ",$C11),과탐변표종합!$A:$AL,COLUMN(P9)-2,FALSE)</f>
        <v>0</v>
      </c>
      <c r="Q11" s="16">
        <f>VLOOKUP(CONCATENATE($B11," ",$C11),과탐변표종합!$A:$AL,COLUMN(Q9)-2,FALSE)</f>
        <v>0</v>
      </c>
      <c r="R11" s="16">
        <f>VLOOKUP(CONCATENATE($B11," ",$C11),과탐변표종합!$A:$AL,COLUMN(R9)-2,FALSE)</f>
        <v>0</v>
      </c>
      <c r="S11" s="16">
        <f>VLOOKUP(CONCATENATE($B11," ",$C11),과탐변표종합!$A:$AL,COLUMN(S9)-2,FALSE)</f>
        <v>0</v>
      </c>
      <c r="T11" s="16">
        <f>VLOOKUP(CONCATENATE($B11," ",$C11),과탐변표종합!$A:$AL,COLUMN(T9)-2,FALSE)</f>
        <v>0</v>
      </c>
      <c r="U11" s="16">
        <f>VLOOKUP(CONCATENATE($B11," ",$C11),과탐변표종합!$A:$AL,COLUMN(U9)-2,FALSE)</f>
        <v>0</v>
      </c>
      <c r="V11" s="16">
        <f>VLOOKUP(CONCATENATE($B11," ",$C11),과탐변표종합!$A:$AL,COLUMN(V9)-2,FALSE)</f>
        <v>0</v>
      </c>
      <c r="W11" s="16">
        <f>VLOOKUP(CONCATENATE($B11," ",$C11),과탐변표종합!$A:$AL,COLUMN(W9)-2,FALSE)</f>
        <v>0</v>
      </c>
      <c r="X11" s="16">
        <f>VLOOKUP(CONCATENATE($B11," ",$C11),과탐변표종합!$A:$AL,COLUMN(X9)-2,FALSE)</f>
        <v>0</v>
      </c>
      <c r="Y11" s="16">
        <f>100*VLOOKUP(CONCATENATE($B11," ",$C11),과탐변표종합!$A:$AL,COLUMN(Y9)-2,FALSE)/과탐변표종합!W249</f>
        <v>0</v>
      </c>
      <c r="Z11" s="16">
        <f>VLOOKUP(CONCATENATE($B11," ",$C11),과탐변표종합!$A:$AL,COLUMN(Z9)-2,FALSE)</f>
        <v>0</v>
      </c>
      <c r="AA11" s="16">
        <f t="shared" si="7"/>
        <v>0</v>
      </c>
      <c r="AB11" s="16">
        <f t="shared" si="8"/>
        <v>0</v>
      </c>
      <c r="AC11" s="16">
        <f t="shared" si="9"/>
        <v>0</v>
      </c>
      <c r="AD11" s="16">
        <f t="shared" si="10"/>
        <v>0</v>
      </c>
      <c r="AE11" s="16">
        <f t="shared" si="11"/>
        <v>0</v>
      </c>
      <c r="AF11" s="16">
        <f t="shared" si="12"/>
        <v>0</v>
      </c>
      <c r="AG11" s="16">
        <f t="shared" si="13"/>
        <v>0</v>
      </c>
      <c r="AH11" s="16">
        <f t="shared" si="14"/>
        <v>0</v>
      </c>
      <c r="AI11" s="16">
        <f t="shared" si="15"/>
        <v>0</v>
      </c>
      <c r="AJ11" s="16">
        <f t="shared" si="16"/>
        <v>0</v>
      </c>
      <c r="AK11" s="16">
        <f t="shared" si="17"/>
        <v>0</v>
      </c>
      <c r="AL11" s="16">
        <f t="shared" si="18"/>
        <v>0</v>
      </c>
      <c r="AM11" s="16">
        <f t="shared" si="19"/>
        <v>0</v>
      </c>
      <c r="AN11" s="16">
        <f t="shared" si="20"/>
        <v>0</v>
      </c>
      <c r="AO11" s="16">
        <f t="shared" si="21"/>
        <v>0</v>
      </c>
      <c r="AP11" s="16">
        <f t="shared" si="22"/>
        <v>0</v>
      </c>
      <c r="AQ11" s="16">
        <f t="shared" si="23"/>
        <v>0</v>
      </c>
      <c r="AR11" s="16">
        <f t="shared" si="24"/>
        <v>0</v>
      </c>
      <c r="AS11" s="16">
        <f t="shared" si="25"/>
        <v>0</v>
      </c>
      <c r="AT11" s="16">
        <f t="shared" si="26"/>
        <v>0</v>
      </c>
      <c r="AU11" s="16">
        <f t="shared" si="27"/>
        <v>0</v>
      </c>
      <c r="AV11" s="16">
        <f t="shared" si="0"/>
        <v>0</v>
      </c>
      <c r="AX11" s="16">
        <f t="shared" si="28"/>
        <v>0</v>
      </c>
      <c r="AY11" s="16">
        <f t="shared" si="29"/>
        <v>0</v>
      </c>
      <c r="AZ11" s="80">
        <f t="shared" si="30"/>
        <v>0</v>
      </c>
      <c r="BA11" s="16">
        <f t="shared" si="1"/>
        <v>0</v>
      </c>
      <c r="BB11" s="16">
        <f t="shared" si="31"/>
        <v>0</v>
      </c>
      <c r="BC11" s="16">
        <f t="shared" si="2"/>
        <v>0</v>
      </c>
      <c r="BD11" s="16">
        <f t="shared" si="3"/>
        <v>0</v>
      </c>
      <c r="BE11" s="16">
        <f t="shared" si="4"/>
        <v>0</v>
      </c>
      <c r="BF11" s="16">
        <f t="shared" si="32"/>
        <v>0</v>
      </c>
      <c r="BG11" s="16">
        <f t="shared" si="33"/>
        <v>0</v>
      </c>
      <c r="BH11" s="16">
        <f t="shared" si="34"/>
        <v>0</v>
      </c>
      <c r="BI11" s="16">
        <f t="shared" si="35"/>
        <v>0</v>
      </c>
      <c r="BJ11" s="16">
        <f>VLOOKUP(CONCATENATE($B11," ",$C11),과탐변표종합!$A:$AL,COLUMN(AA11)-2,FALSE)</f>
        <v>0</v>
      </c>
      <c r="BK11" s="16">
        <f>VLOOKUP(CONCATENATE($B11," ",$C11),과탐변표종합!$A:$AL,COLUMN(AB11)-2,FALSE)</f>
        <v>0</v>
      </c>
      <c r="BL11" s="383">
        <f>45+45*(C11-27)/(A11-27)</f>
        <v>18</v>
      </c>
    </row>
    <row r="12" spans="1:64" s="16" customFormat="1">
      <c r="A12" s="16">
        <v>63</v>
      </c>
      <c r="B12" s="21" t="s">
        <v>6</v>
      </c>
      <c r="C12" s="17">
        <f t="shared" si="5"/>
        <v>0</v>
      </c>
      <c r="D12" s="17">
        <f t="shared" si="6"/>
        <v>0</v>
      </c>
      <c r="E12" s="16">
        <v>94</v>
      </c>
      <c r="F12" s="16">
        <f>VLOOKUP(CONCATENATE($B12," ",$C12),과탐변표종합!$A:$AL,COLUMN(F10)-2,FALSE)</f>
        <v>0</v>
      </c>
      <c r="G12" s="16">
        <f>VLOOKUP(CONCATENATE($B12," ",$C12),과탐변표종합!$A:$AL,COLUMN(G10)-2,FALSE)</f>
        <v>0</v>
      </c>
      <c r="H12" s="16">
        <f>VLOOKUP(CONCATENATE($B12," ",$C12),과탐변표종합!$A:$AL,COLUMN(H10)-2,FALSE)</f>
        <v>0</v>
      </c>
      <c r="I12" s="16">
        <f>VLOOKUP(CONCATENATE($B12," ",$C12),과탐변표종합!$A:$AL,COLUMN(I10)-2,FALSE)</f>
        <v>0</v>
      </c>
      <c r="J12" s="16">
        <f>VLOOKUP(CONCATENATE($B12," ",$C12),과탐변표종합!$A:$AL,COLUMN(J10)-2,FALSE)</f>
        <v>0</v>
      </c>
      <c r="K12" s="16">
        <f>VLOOKUP(CONCATENATE($B12," ",$C12),과탐변표종합!$A:$AL,COLUMN(K10)-2,FALSE)</f>
        <v>0</v>
      </c>
      <c r="L12" s="16">
        <f>VLOOKUP(CONCATENATE($B12," ",$C12),과탐변표종합!$A:$AL,COLUMN(L10)-2,FALSE)*1.03</f>
        <v>0</v>
      </c>
      <c r="M12" s="16">
        <f>VLOOKUP(CONCATENATE($B12," ",$C12),과탐변표종합!$A:$AL,COLUMN(M10)-2,FALSE)</f>
        <v>0</v>
      </c>
      <c r="N12" s="16">
        <f>VLOOKUP(CONCATENATE($B12," ",$C12),과탐변표종합!$A:$AL,COLUMN(N10)-2,FALSE)</f>
        <v>0</v>
      </c>
      <c r="O12" s="16">
        <f>VLOOKUP(CONCATENATE($B12," ",$C12),과탐변표종합!$A:$AL,COLUMN(O10)-2,FALSE)</f>
        <v>0</v>
      </c>
      <c r="P12" s="16">
        <f>VLOOKUP(CONCATENATE($B12," ",$C12),과탐변표종합!$A:$AL,COLUMN(P10)-2,FALSE)</f>
        <v>0</v>
      </c>
      <c r="Q12" s="16">
        <f>VLOOKUP(CONCATENATE($B12," ",$C12),과탐변표종합!$A:$AL,COLUMN(Q10)-2,FALSE)</f>
        <v>0</v>
      </c>
      <c r="R12" s="16">
        <f>VLOOKUP(CONCATENATE($B12," ",$C12),과탐변표종합!$A:$AL,COLUMN(R10)-2,FALSE)</f>
        <v>0</v>
      </c>
      <c r="S12" s="16">
        <f>VLOOKUP(CONCATENATE($B12," ",$C12),과탐변표종합!$A:$AL,COLUMN(S10)-2,FALSE)</f>
        <v>0</v>
      </c>
      <c r="T12" s="16">
        <f>VLOOKUP(CONCATENATE($B12," ",$C12),과탐변표종합!$A:$AL,COLUMN(T10)-2,FALSE)</f>
        <v>0</v>
      </c>
      <c r="U12" s="16">
        <f>VLOOKUP(CONCATENATE($B12," ",$C12),과탐변표종합!$A:$AL,COLUMN(U10)-2,FALSE)</f>
        <v>0</v>
      </c>
      <c r="V12" s="16">
        <f>VLOOKUP(CONCATENATE($B12," ",$C12),과탐변표종합!$A:$AL,COLUMN(V10)-2,FALSE)</f>
        <v>0</v>
      </c>
      <c r="W12" s="16">
        <f>VLOOKUP(CONCATENATE($B12," ",$C12),과탐변표종합!$A:$AL,COLUMN(W10)-2,FALSE)</f>
        <v>0</v>
      </c>
      <c r="X12" s="16">
        <f>VLOOKUP(CONCATENATE($B12," ",$C12),과탐변표종합!$A:$AL,COLUMN(X10)-2,FALSE)</f>
        <v>0</v>
      </c>
      <c r="Y12" s="16">
        <f>100*VLOOKUP(CONCATENATE($B12," ",$C12),과탐변표종합!$A:$AL,COLUMN(Y10)-2,FALSE)/과탐변표종합!W50</f>
        <v>0</v>
      </c>
      <c r="Z12" s="16">
        <f>VLOOKUP(CONCATENATE($B12," ",$C12),과탐변표종합!$A:$AL,COLUMN(Z10)-2,FALSE)</f>
        <v>0</v>
      </c>
      <c r="AA12" s="16">
        <f t="shared" si="7"/>
        <v>0</v>
      </c>
      <c r="AB12" s="16">
        <f t="shared" si="8"/>
        <v>0</v>
      </c>
      <c r="AC12" s="16">
        <f t="shared" si="9"/>
        <v>0</v>
      </c>
      <c r="AD12" s="16">
        <f t="shared" si="10"/>
        <v>0</v>
      </c>
      <c r="AE12" s="16">
        <f t="shared" si="11"/>
        <v>0</v>
      </c>
      <c r="AF12" s="16">
        <f t="shared" si="12"/>
        <v>0</v>
      </c>
      <c r="AG12" s="16">
        <f t="shared" si="13"/>
        <v>0</v>
      </c>
      <c r="AH12" s="16">
        <f t="shared" si="14"/>
        <v>0</v>
      </c>
      <c r="AI12" s="16">
        <f t="shared" si="15"/>
        <v>0</v>
      </c>
      <c r="AJ12" s="16">
        <f t="shared" si="16"/>
        <v>0</v>
      </c>
      <c r="AK12" s="16">
        <f t="shared" si="17"/>
        <v>0</v>
      </c>
      <c r="AL12" s="16">
        <f t="shared" si="18"/>
        <v>0</v>
      </c>
      <c r="AM12" s="16">
        <f t="shared" si="19"/>
        <v>0</v>
      </c>
      <c r="AN12" s="16">
        <f t="shared" si="20"/>
        <v>0</v>
      </c>
      <c r="AO12" s="16">
        <f t="shared" si="21"/>
        <v>0</v>
      </c>
      <c r="AP12" s="16">
        <f>D12*1.05</f>
        <v>0</v>
      </c>
      <c r="AQ12" s="16">
        <f t="shared" si="23"/>
        <v>0</v>
      </c>
      <c r="AR12" s="16">
        <f t="shared" si="24"/>
        <v>0</v>
      </c>
      <c r="AS12" s="16">
        <f t="shared" si="25"/>
        <v>0</v>
      </c>
      <c r="AT12" s="16">
        <f t="shared" si="26"/>
        <v>0</v>
      </c>
      <c r="AU12" s="16">
        <f t="shared" si="27"/>
        <v>0</v>
      </c>
      <c r="AV12" s="16">
        <f t="shared" si="0"/>
        <v>0</v>
      </c>
      <c r="AX12" s="16">
        <f t="shared" si="28"/>
        <v>0</v>
      </c>
      <c r="AY12" s="16">
        <f t="shared" si="29"/>
        <v>0</v>
      </c>
      <c r="AZ12" s="80">
        <f t="shared" si="30"/>
        <v>0</v>
      </c>
      <c r="BA12" s="16">
        <f t="shared" si="1"/>
        <v>0</v>
      </c>
      <c r="BB12" s="16">
        <f t="shared" si="31"/>
        <v>0</v>
      </c>
      <c r="BC12" s="16">
        <f t="shared" si="2"/>
        <v>0</v>
      </c>
      <c r="BD12" s="16">
        <f t="shared" si="3"/>
        <v>0</v>
      </c>
      <c r="BE12" s="16">
        <f>BD12*1.1</f>
        <v>0</v>
      </c>
      <c r="BF12" s="16">
        <f>D12</f>
        <v>0</v>
      </c>
      <c r="BG12" s="16">
        <f t="shared" si="33"/>
        <v>0</v>
      </c>
      <c r="BH12" s="16">
        <f t="shared" si="34"/>
        <v>0</v>
      </c>
      <c r="BI12" s="16">
        <f t="shared" si="35"/>
        <v>0</v>
      </c>
      <c r="BJ12" s="16">
        <f>VLOOKUP(CONCATENATE($B12," ",$C12),과탐변표종합!$A:$AL,COLUMN(AA12)-2,FALSE)</f>
        <v>0</v>
      </c>
      <c r="BK12" s="16">
        <f>VLOOKUP(CONCATENATE($B12," ",$C12),과탐변표종합!$A:$AL,COLUMN(AB12)-2,FALSE)</f>
        <v>0</v>
      </c>
      <c r="BL12" s="383">
        <f>45+45*(C12-32)/(A12-32)</f>
        <v>-1.4516129032258078</v>
      </c>
    </row>
    <row r="13" spans="1:64" s="16" customFormat="1">
      <c r="A13" s="16">
        <v>68</v>
      </c>
      <c r="B13" s="21" t="s">
        <v>7</v>
      </c>
      <c r="C13" s="17">
        <f t="shared" si="5"/>
        <v>65</v>
      </c>
      <c r="D13" s="17">
        <f t="shared" si="6"/>
        <v>97</v>
      </c>
      <c r="E13" s="16">
        <v>100</v>
      </c>
      <c r="F13" s="16">
        <f>VLOOKUP(CONCATENATE($B13," ",$C13),과탐변표종합!$A:$AL,COLUMN(F11)-2,FALSE)</f>
        <v>65.540000000000006</v>
      </c>
      <c r="G13" s="16">
        <f>VLOOKUP(CONCATENATE($B13," ",$C13),과탐변표종합!$A:$AL,COLUMN(G11)-2,FALSE)</f>
        <v>66.010000000000005</v>
      </c>
      <c r="H13" s="16">
        <f>VLOOKUP(CONCATENATE($B13," ",$C13),과탐변표종합!$A:$AL,COLUMN(H11)-2,FALSE)</f>
        <v>65.540000000000006</v>
      </c>
      <c r="I13" s="16">
        <f>VLOOKUP(CONCATENATE($B13," ",$C13),과탐변표종합!$A:$AL,COLUMN(I11)-2,FALSE)</f>
        <v>64.94</v>
      </c>
      <c r="J13" s="16">
        <f>VLOOKUP(CONCATENATE($B13," ",$C13),과탐변표종합!$A:$AL,COLUMN(J11)-2,FALSE)</f>
        <v>65.540000000000006</v>
      </c>
      <c r="K13" s="16">
        <f>VLOOKUP(CONCATENATE($B13," ",$C13),과탐변표종합!$A:$AL,COLUMN(K11)-2,FALSE)</f>
        <v>65.540000000000006</v>
      </c>
      <c r="L13" s="16">
        <f>VLOOKUP(CONCATENATE($B13," ",$C13),과탐변표종합!$A:$AL,COLUMN(L11)-2,FALSE)*1.03</f>
        <v>67.444400000000002</v>
      </c>
      <c r="M13" s="16">
        <f>VLOOKUP(CONCATENATE($B13," ",$C13),과탐변표종합!$A:$AL,COLUMN(M11)-2,FALSE)</f>
        <v>66.760000000000005</v>
      </c>
      <c r="N13" s="16">
        <f>VLOOKUP(CONCATENATE($B13," ",$C13),과탐변표종합!$A:$AL,COLUMN(N11)-2,FALSE)</f>
        <v>65.849999999999994</v>
      </c>
      <c r="O13" s="16">
        <f>VLOOKUP(CONCATENATE($B13," ",$C13),과탐변표종합!$A:$AL,COLUMN(O11)-2,FALSE)</f>
        <v>65.540000000000006</v>
      </c>
      <c r="P13" s="16">
        <f>VLOOKUP(CONCATENATE($B13," ",$C13),과탐변표종합!$A:$AL,COLUMN(P11)-2,FALSE)</f>
        <v>143.79</v>
      </c>
      <c r="Q13" s="16">
        <f>VLOOKUP(CONCATENATE($B13," ",$C13),과탐변표종합!$A:$AL,COLUMN(Q11)-2,FALSE)</f>
        <v>65.510000000000005</v>
      </c>
      <c r="R13" s="16">
        <f>VLOOKUP(CONCATENATE($B13," ",$C13),과탐변표종합!$A:$AL,COLUMN(R11)-2,FALSE)</f>
        <v>66.040000000000006</v>
      </c>
      <c r="S13" s="16">
        <f>VLOOKUP(CONCATENATE($B13," ",$C13),과탐변표종합!$A:$AL,COLUMN(S11)-2,FALSE)</f>
        <v>65</v>
      </c>
      <c r="T13" s="16">
        <f>VLOOKUP(CONCATENATE($B13," ",$C13),과탐변표종합!$A:$AL,COLUMN(T11)-2,FALSE)</f>
        <v>65.541600000000003</v>
      </c>
      <c r="U13" s="16">
        <f>VLOOKUP(CONCATENATE($B13," ",$C13),과탐변표종합!$A:$AL,COLUMN(U11)-2,FALSE)</f>
        <v>66.010000000000005</v>
      </c>
      <c r="V13" s="16">
        <f>VLOOKUP(CONCATENATE($B13," ",$C13),과탐변표종합!$A:$AL,COLUMN(V11)-2,FALSE)</f>
        <v>66.02</v>
      </c>
      <c r="W13" s="16">
        <f>VLOOKUP(CONCATENATE($B13," ",$C13),과탐변표종합!$A:$AL,COLUMN(W11)-2,FALSE)</f>
        <v>65.540000000000006</v>
      </c>
      <c r="X13" s="16">
        <f>VLOOKUP(CONCATENATE($B13," ",$C13),과탐변표종합!$A:$AL,COLUMN(X11)-2,FALSE)</f>
        <v>65.599999999999994</v>
      </c>
      <c r="Y13" s="16">
        <f>100*VLOOKUP(CONCATENATE($B13," ",$C13),과탐변표종합!$A:$AL,COLUMN(Y11)-2,FALSE)/과탐변표종합!W208</f>
        <v>95.97835624451595</v>
      </c>
      <c r="Z13" s="16">
        <f>VLOOKUP(CONCATENATE($B13," ",$C13),과탐변표종합!$A:$AL,COLUMN(Z11)-2,FALSE)</f>
        <v>65.540000000000006</v>
      </c>
      <c r="AA13" s="16">
        <f t="shared" si="7"/>
        <v>65</v>
      </c>
      <c r="AB13" s="16">
        <f t="shared" si="8"/>
        <v>65</v>
      </c>
      <c r="AC13" s="16">
        <f t="shared" si="9"/>
        <v>191.1764705882353</v>
      </c>
      <c r="AD13" s="16">
        <f t="shared" si="10"/>
        <v>65</v>
      </c>
      <c r="AE13" s="16">
        <f t="shared" si="11"/>
        <v>65</v>
      </c>
      <c r="AF13" s="16">
        <f t="shared" si="12"/>
        <v>65</v>
      </c>
      <c r="AG13" s="16">
        <f t="shared" si="13"/>
        <v>65</v>
      </c>
      <c r="AH13" s="16">
        <f t="shared" si="14"/>
        <v>97</v>
      </c>
      <c r="AI13" s="16">
        <f t="shared" si="15"/>
        <v>97</v>
      </c>
      <c r="AJ13" s="16">
        <f t="shared" si="16"/>
        <v>97</v>
      </c>
      <c r="AK13" s="16">
        <f t="shared" si="17"/>
        <v>97</v>
      </c>
      <c r="AL13" s="16">
        <f t="shared" si="18"/>
        <v>97</v>
      </c>
      <c r="AM13" s="16">
        <f t="shared" si="19"/>
        <v>97</v>
      </c>
      <c r="AN13" s="16">
        <f t="shared" si="20"/>
        <v>97</v>
      </c>
      <c r="AO13" s="16">
        <f t="shared" si="21"/>
        <v>97</v>
      </c>
      <c r="AP13" s="16">
        <f t="shared" ref="AP13:AP15" si="36">D13*1.05</f>
        <v>101.85000000000001</v>
      </c>
      <c r="AQ13" s="16">
        <f t="shared" si="23"/>
        <v>97</v>
      </c>
      <c r="AR13" s="16">
        <f t="shared" si="24"/>
        <v>97</v>
      </c>
      <c r="AS13" s="16">
        <f t="shared" si="25"/>
        <v>97</v>
      </c>
      <c r="AT13" s="16">
        <f t="shared" si="26"/>
        <v>97</v>
      </c>
      <c r="AU13" s="16">
        <f t="shared" si="27"/>
        <v>97</v>
      </c>
      <c r="AV13" s="16">
        <f t="shared" si="0"/>
        <v>97</v>
      </c>
      <c r="AX13" s="16">
        <f t="shared" si="28"/>
        <v>65</v>
      </c>
      <c r="AY13" s="16">
        <f t="shared" si="29"/>
        <v>97</v>
      </c>
      <c r="AZ13" s="80">
        <f t="shared" si="30"/>
        <v>0.95588235294117652</v>
      </c>
      <c r="BA13" s="16">
        <f t="shared" si="1"/>
        <v>97</v>
      </c>
      <c r="BB13" s="16">
        <f t="shared" si="31"/>
        <v>65</v>
      </c>
      <c r="BC13" s="16">
        <f t="shared" si="2"/>
        <v>97</v>
      </c>
      <c r="BD13" s="16">
        <f t="shared" si="3"/>
        <v>97</v>
      </c>
      <c r="BE13" s="16">
        <f>BD13*1.1</f>
        <v>106.7</v>
      </c>
      <c r="BF13" s="16">
        <f>D13</f>
        <v>97</v>
      </c>
      <c r="BG13" s="16">
        <f t="shared" si="33"/>
        <v>97</v>
      </c>
      <c r="BH13" s="16">
        <f t="shared" si="34"/>
        <v>95.588235294117652</v>
      </c>
      <c r="BI13" s="16">
        <f t="shared" si="35"/>
        <v>65</v>
      </c>
      <c r="BJ13" s="16">
        <f>VLOOKUP(CONCATENATE($B13," ",$C13),과탐변표종합!$A:$AL,COLUMN(AA13)-2,FALSE)</f>
        <v>64.59</v>
      </c>
      <c r="BK13" s="16">
        <f>VLOOKUP(CONCATENATE($B13," ",$C13),과탐변표종합!$A:$AL,COLUMN(AB13)-2,FALSE)</f>
        <v>70.97</v>
      </c>
      <c r="BL13" s="383">
        <f>45+45*(C13-26)/(A13-26)</f>
        <v>86.785714285714278</v>
      </c>
    </row>
    <row r="14" spans="1:64" s="16" customFormat="1">
      <c r="A14" s="16">
        <v>65</v>
      </c>
      <c r="B14" s="21" t="s">
        <v>8</v>
      </c>
      <c r="C14" s="17">
        <f t="shared" si="5"/>
        <v>0</v>
      </c>
      <c r="D14" s="17">
        <f t="shared" si="6"/>
        <v>0</v>
      </c>
      <c r="E14" s="16">
        <v>99</v>
      </c>
      <c r="F14" s="16">
        <f>VLOOKUP(CONCATENATE($B14," ",$C14),과탐변표종합!$A:$AL,COLUMN(F12)-2,FALSE)</f>
        <v>0</v>
      </c>
      <c r="G14" s="16">
        <f>VLOOKUP(CONCATENATE($B14," ",$C14),과탐변표종합!$A:$AL,COLUMN(G12)-2,FALSE)</f>
        <v>0</v>
      </c>
      <c r="H14" s="16">
        <f>VLOOKUP(CONCATENATE($B14," ",$C14),과탐변표종합!$A:$AL,COLUMN(H12)-2,FALSE)</f>
        <v>0</v>
      </c>
      <c r="I14" s="16">
        <f>VLOOKUP(CONCATENATE($B14," ",$C14),과탐변표종합!$A:$AL,COLUMN(I12)-2,FALSE)</f>
        <v>0</v>
      </c>
      <c r="J14" s="16">
        <f>VLOOKUP(CONCATENATE($B14," ",$C14),과탐변표종합!$A:$AL,COLUMN(J12)-2,FALSE)</f>
        <v>0</v>
      </c>
      <c r="K14" s="16">
        <f>VLOOKUP(CONCATENATE($B14," ",$C14),과탐변표종합!$A:$AL,COLUMN(K12)-2,FALSE)</f>
        <v>0</v>
      </c>
      <c r="L14" s="16">
        <f>VLOOKUP(CONCATENATE($B14," ",$C14),과탐변표종합!$A:$AL,COLUMN(L12)-2,FALSE)*1.03</f>
        <v>0</v>
      </c>
      <c r="M14" s="16">
        <f>VLOOKUP(CONCATENATE($B14," ",$C14),과탐변표종합!$A:$AL,COLUMN(M12)-2,FALSE)</f>
        <v>0</v>
      </c>
      <c r="N14" s="16">
        <f>VLOOKUP(CONCATENATE($B14," ",$C14),과탐변표종합!$A:$AL,COLUMN(N12)-2,FALSE)</f>
        <v>0</v>
      </c>
      <c r="O14" s="16">
        <f>VLOOKUP(CONCATENATE($B14," ",$C14),과탐변표종합!$A:$AL,COLUMN(O12)-2,FALSE)</f>
        <v>0</v>
      </c>
      <c r="P14" s="16">
        <f>VLOOKUP(CONCATENATE($B14," ",$C14),과탐변표종합!$A:$AL,COLUMN(P12)-2,FALSE)</f>
        <v>0</v>
      </c>
      <c r="Q14" s="16">
        <f>VLOOKUP(CONCATENATE($B14," ",$C14),과탐변표종합!$A:$AL,COLUMN(Q12)-2,FALSE)</f>
        <v>0</v>
      </c>
      <c r="R14" s="16">
        <f>VLOOKUP(CONCATENATE($B14," ",$C14),과탐변표종합!$A:$AL,COLUMN(R12)-2,FALSE)</f>
        <v>0</v>
      </c>
      <c r="S14" s="16">
        <f>VLOOKUP(CONCATENATE($B14," ",$C14),과탐변표종합!$A:$AL,COLUMN(S12)-2,FALSE)</f>
        <v>0</v>
      </c>
      <c r="T14" s="16">
        <f>VLOOKUP(CONCATENATE($B14," ",$C14),과탐변표종합!$A:$AL,COLUMN(T12)-2,FALSE)</f>
        <v>0</v>
      </c>
      <c r="U14" s="16">
        <f>VLOOKUP(CONCATENATE($B14," ",$C14),과탐변표종합!$A:$AL,COLUMN(U12)-2,FALSE)</f>
        <v>0</v>
      </c>
      <c r="V14" s="16">
        <f>VLOOKUP(CONCATENATE($B14," ",$C14),과탐변표종합!$A:$AL,COLUMN(V12)-2,FALSE)</f>
        <v>0</v>
      </c>
      <c r="W14" s="16">
        <f>VLOOKUP(CONCATENATE($B14," ",$C14),과탐변표종합!$A:$AL,COLUMN(W12)-2,FALSE)</f>
        <v>0</v>
      </c>
      <c r="X14" s="16">
        <f>VLOOKUP(CONCATENATE($B14," ",$C14),과탐변표종합!$A:$AL,COLUMN(X12)-2,FALSE)</f>
        <v>0</v>
      </c>
      <c r="Y14" s="16">
        <f>100*VLOOKUP(CONCATENATE($B14," ",$C14),과탐변표종합!$A:$AL,COLUMN(Y12)-2,FALSE)/과탐변표종합!W130</f>
        <v>0</v>
      </c>
      <c r="Z14" s="16">
        <f>VLOOKUP(CONCATENATE($B14," ",$C14),과탐변표종합!$A:$AL,COLUMN(Z12)-2,FALSE)</f>
        <v>0</v>
      </c>
      <c r="AA14" s="16">
        <f t="shared" si="7"/>
        <v>0</v>
      </c>
      <c r="AB14" s="16">
        <f t="shared" si="8"/>
        <v>0</v>
      </c>
      <c r="AC14" s="16">
        <f t="shared" si="9"/>
        <v>0</v>
      </c>
      <c r="AD14" s="16">
        <f t="shared" si="10"/>
        <v>0</v>
      </c>
      <c r="AE14" s="16">
        <f t="shared" si="11"/>
        <v>0</v>
      </c>
      <c r="AF14" s="16">
        <f t="shared" si="12"/>
        <v>0</v>
      </c>
      <c r="AG14" s="16">
        <f t="shared" si="13"/>
        <v>0</v>
      </c>
      <c r="AH14" s="16">
        <f t="shared" si="14"/>
        <v>0</v>
      </c>
      <c r="AI14" s="16">
        <f t="shared" si="15"/>
        <v>0</v>
      </c>
      <c r="AJ14" s="16">
        <f t="shared" si="16"/>
        <v>0</v>
      </c>
      <c r="AK14" s="16">
        <f t="shared" si="17"/>
        <v>0</v>
      </c>
      <c r="AL14" s="16">
        <f t="shared" si="18"/>
        <v>0</v>
      </c>
      <c r="AM14" s="16">
        <f t="shared" si="19"/>
        <v>0</v>
      </c>
      <c r="AN14" s="16">
        <f t="shared" si="20"/>
        <v>0</v>
      </c>
      <c r="AO14" s="16">
        <f t="shared" si="21"/>
        <v>0</v>
      </c>
      <c r="AP14" s="16">
        <f t="shared" si="36"/>
        <v>0</v>
      </c>
      <c r="AQ14" s="16">
        <f t="shared" si="23"/>
        <v>0</v>
      </c>
      <c r="AR14" s="16">
        <f t="shared" si="24"/>
        <v>0</v>
      </c>
      <c r="AS14" s="16">
        <f t="shared" si="25"/>
        <v>0</v>
      </c>
      <c r="AT14" s="16">
        <f t="shared" si="26"/>
        <v>0</v>
      </c>
      <c r="AU14" s="16">
        <f t="shared" si="27"/>
        <v>0</v>
      </c>
      <c r="AV14" s="16">
        <f t="shared" si="0"/>
        <v>0</v>
      </c>
      <c r="AX14" s="16">
        <f t="shared" si="28"/>
        <v>0</v>
      </c>
      <c r="AY14" s="16">
        <f t="shared" si="29"/>
        <v>0</v>
      </c>
      <c r="AZ14" s="80">
        <f t="shared" si="30"/>
        <v>0</v>
      </c>
      <c r="BA14" s="16">
        <f t="shared" si="1"/>
        <v>0</v>
      </c>
      <c r="BB14" s="16">
        <f t="shared" si="31"/>
        <v>0</v>
      </c>
      <c r="BC14" s="16">
        <f t="shared" si="2"/>
        <v>0</v>
      </c>
      <c r="BD14" s="16">
        <f t="shared" si="3"/>
        <v>0</v>
      </c>
      <c r="BE14" s="16">
        <f>BD14*1.1</f>
        <v>0</v>
      </c>
      <c r="BF14" s="16">
        <f>D14</f>
        <v>0</v>
      </c>
      <c r="BG14" s="16">
        <f t="shared" si="33"/>
        <v>0</v>
      </c>
      <c r="BH14" s="16">
        <f t="shared" si="34"/>
        <v>0</v>
      </c>
      <c r="BI14" s="16">
        <f t="shared" si="35"/>
        <v>0</v>
      </c>
      <c r="BJ14" s="16">
        <f>VLOOKUP(CONCATENATE($B14," ",$C14),과탐변표종합!$A:$AL,COLUMN(AA14)-2,FALSE)</f>
        <v>0</v>
      </c>
      <c r="BK14" s="16">
        <f>VLOOKUP(CONCATENATE($B14," ",$C14),과탐변표종합!$A:$AL,COLUMN(AB14)-2,FALSE)</f>
        <v>0</v>
      </c>
      <c r="BL14" s="383">
        <f>45+45*(C14-28)/(A14-28)</f>
        <v>10.945945945945944</v>
      </c>
    </row>
    <row r="15" spans="1:64" s="16" customFormat="1">
      <c r="A15" s="16">
        <v>64</v>
      </c>
      <c r="B15" s="21" t="s">
        <v>9</v>
      </c>
      <c r="C15" s="17">
        <f t="shared" si="5"/>
        <v>0</v>
      </c>
      <c r="D15" s="17">
        <f t="shared" si="6"/>
        <v>0</v>
      </c>
      <c r="E15" s="16">
        <v>96</v>
      </c>
      <c r="F15" s="16">
        <f>VLOOKUP(CONCATENATE($B15," ",$C15),과탐변표종합!$A:$AL,COLUMN(F13)-2,FALSE)</f>
        <v>0</v>
      </c>
      <c r="G15" s="16">
        <f>VLOOKUP(CONCATENATE($B15," ",$C15),과탐변표종합!$A:$AL,COLUMN(G13)-2,FALSE)</f>
        <v>0</v>
      </c>
      <c r="H15" s="16">
        <f>VLOOKUP(CONCATENATE($B15," ",$C15),과탐변표종합!$A:$AL,COLUMN(H13)-2,FALSE)</f>
        <v>0</v>
      </c>
      <c r="I15" s="16">
        <f>VLOOKUP(CONCATENATE($B15," ",$C15),과탐변표종합!$A:$AL,COLUMN(I13)-2,FALSE)</f>
        <v>0</v>
      </c>
      <c r="J15" s="16">
        <f>VLOOKUP(CONCATENATE($B15," ",$C15),과탐변표종합!$A:$AL,COLUMN(J13)-2,FALSE)</f>
        <v>0</v>
      </c>
      <c r="K15" s="16">
        <f>VLOOKUP(CONCATENATE($B15," ",$C15),과탐변표종합!$A:$AL,COLUMN(K13)-2,FALSE)</f>
        <v>0</v>
      </c>
      <c r="L15" s="16">
        <f>VLOOKUP(CONCATENATE($B15," ",$C15),과탐변표종합!$A:$AL,COLUMN(L13)-2,FALSE)*1.03</f>
        <v>0</v>
      </c>
      <c r="M15" s="16">
        <f>VLOOKUP(CONCATENATE($B15," ",$C15),과탐변표종합!$A:$AL,COLUMN(M13)-2,FALSE)</f>
        <v>0</v>
      </c>
      <c r="N15" s="16">
        <f>VLOOKUP(CONCATENATE($B15," ",$C15),과탐변표종합!$A:$AL,COLUMN(N13)-2,FALSE)</f>
        <v>0</v>
      </c>
      <c r="O15" s="16">
        <f>VLOOKUP(CONCATENATE($B15," ",$C15),과탐변표종합!$A:$AL,COLUMN(O13)-2,FALSE)</f>
        <v>0</v>
      </c>
      <c r="P15" s="16">
        <f>VLOOKUP(CONCATENATE($B15," ",$C15),과탐변표종합!$A:$AL,COLUMN(P13)-2,FALSE)</f>
        <v>0</v>
      </c>
      <c r="Q15" s="16">
        <f>VLOOKUP(CONCATENATE($B15," ",$C15),과탐변표종합!$A:$AL,COLUMN(Q13)-2,FALSE)</f>
        <v>0</v>
      </c>
      <c r="R15" s="16">
        <f>VLOOKUP(CONCATENATE($B15," ",$C15),과탐변표종합!$A:$AL,COLUMN(R13)-2,FALSE)</f>
        <v>0</v>
      </c>
      <c r="S15" s="16">
        <f>VLOOKUP(CONCATENATE($B15," ",$C15),과탐변표종합!$A:$AL,COLUMN(S13)-2,FALSE)</f>
        <v>0</v>
      </c>
      <c r="T15" s="16">
        <f>VLOOKUP(CONCATENATE($B15," ",$C15),과탐변표종합!$A:$AL,COLUMN(T13)-2,FALSE)</f>
        <v>0</v>
      </c>
      <c r="U15" s="16">
        <f>VLOOKUP(CONCATENATE($B15," ",$C15),과탐변표종합!$A:$AL,COLUMN(U13)-2,FALSE)</f>
        <v>0</v>
      </c>
      <c r="V15" s="16">
        <f>VLOOKUP(CONCATENATE($B15," ",$C15),과탐변표종합!$A:$AL,COLUMN(V13)-2,FALSE)</f>
        <v>0</v>
      </c>
      <c r="W15" s="16">
        <f>VLOOKUP(CONCATENATE($B15," ",$C15),과탐변표종합!$A:$AL,COLUMN(W13)-2,FALSE)</f>
        <v>0</v>
      </c>
      <c r="X15" s="16">
        <f>VLOOKUP(CONCATENATE($B15," ",$C15),과탐변표종합!$A:$AL,COLUMN(X13)-2,FALSE)</f>
        <v>0</v>
      </c>
      <c r="Y15" s="16">
        <f>100*VLOOKUP(CONCATENATE($B15," ",$C15),과탐변표종합!$A:$AL,COLUMN(Y13)-2,FALSE)/과탐변표종합!W293</f>
        <v>0</v>
      </c>
      <c r="Z15" s="16">
        <f>VLOOKUP(CONCATENATE($B15," ",$C15),과탐변표종합!$A:$AL,COLUMN(Z13)-2,FALSE)</f>
        <v>0</v>
      </c>
      <c r="AA15" s="16">
        <f t="shared" si="7"/>
        <v>0</v>
      </c>
      <c r="AB15" s="16">
        <f t="shared" si="8"/>
        <v>0</v>
      </c>
      <c r="AC15" s="16">
        <f t="shared" si="9"/>
        <v>0</v>
      </c>
      <c r="AD15" s="16">
        <f t="shared" si="10"/>
        <v>0</v>
      </c>
      <c r="AE15" s="16">
        <f t="shared" si="11"/>
        <v>0</v>
      </c>
      <c r="AF15" s="16">
        <f t="shared" si="12"/>
        <v>0</v>
      </c>
      <c r="AG15" s="16">
        <f t="shared" si="13"/>
        <v>0</v>
      </c>
      <c r="AH15" s="16">
        <f t="shared" si="14"/>
        <v>0</v>
      </c>
      <c r="AI15" s="16">
        <f t="shared" si="15"/>
        <v>0</v>
      </c>
      <c r="AJ15" s="16">
        <f t="shared" si="16"/>
        <v>0</v>
      </c>
      <c r="AK15" s="16">
        <f t="shared" si="17"/>
        <v>0</v>
      </c>
      <c r="AL15" s="16">
        <f t="shared" si="18"/>
        <v>0</v>
      </c>
      <c r="AM15" s="16">
        <f t="shared" si="19"/>
        <v>0</v>
      </c>
      <c r="AN15" s="16">
        <f t="shared" si="20"/>
        <v>0</v>
      </c>
      <c r="AO15" s="16">
        <f t="shared" si="21"/>
        <v>0</v>
      </c>
      <c r="AP15" s="16">
        <f t="shared" si="36"/>
        <v>0</v>
      </c>
      <c r="AQ15" s="16">
        <f t="shared" si="23"/>
        <v>0</v>
      </c>
      <c r="AR15" s="16">
        <f t="shared" si="24"/>
        <v>0</v>
      </c>
      <c r="AS15" s="16">
        <f t="shared" si="25"/>
        <v>0</v>
      </c>
      <c r="AT15" s="16">
        <f t="shared" si="26"/>
        <v>0</v>
      </c>
      <c r="AU15" s="16">
        <f t="shared" si="27"/>
        <v>0</v>
      </c>
      <c r="AV15" s="16">
        <f t="shared" si="0"/>
        <v>0</v>
      </c>
      <c r="AX15" s="16">
        <f t="shared" si="28"/>
        <v>0</v>
      </c>
      <c r="AY15" s="16">
        <f t="shared" si="29"/>
        <v>0</v>
      </c>
      <c r="AZ15" s="80">
        <f t="shared" si="30"/>
        <v>0</v>
      </c>
      <c r="BA15" s="16">
        <f t="shared" si="1"/>
        <v>0</v>
      </c>
      <c r="BB15" s="16">
        <f t="shared" si="31"/>
        <v>0</v>
      </c>
      <c r="BC15" s="16">
        <f t="shared" si="2"/>
        <v>0</v>
      </c>
      <c r="BD15" s="16">
        <f t="shared" si="3"/>
        <v>0</v>
      </c>
      <c r="BE15" s="16">
        <f>BD15*1.1</f>
        <v>0</v>
      </c>
      <c r="BF15" s="16">
        <f>D15</f>
        <v>0</v>
      </c>
      <c r="BG15" s="16">
        <f t="shared" si="33"/>
        <v>0</v>
      </c>
      <c r="BH15" s="16">
        <f t="shared" si="34"/>
        <v>0</v>
      </c>
      <c r="BI15" s="16">
        <f t="shared" si="35"/>
        <v>0</v>
      </c>
      <c r="BJ15" s="16">
        <f>VLOOKUP(CONCATENATE($B15," ",$C15),과탐변표종합!$A:$AL,COLUMN(AA15)-2,FALSE)</f>
        <v>0</v>
      </c>
      <c r="BK15" s="16">
        <f>VLOOKUP(CONCATENATE($B15," ",$C15),과탐변표종합!$A:$AL,COLUMN(AB15)-2,FALSE)</f>
        <v>0</v>
      </c>
      <c r="BL15" s="383">
        <f>45+45*(C15-28)/(A15-28)</f>
        <v>10</v>
      </c>
    </row>
    <row r="16" spans="1:64" s="16" customFormat="1">
      <c r="BL16" s="383"/>
    </row>
    <row r="17" spans="2:64" s="16" customFormat="1">
      <c r="B17" s="22" t="s">
        <v>41</v>
      </c>
      <c r="C17" s="23">
        <f>LARGE(C8:C15,1)</f>
        <v>72</v>
      </c>
      <c r="D17" s="23">
        <f>LARGE(D8:D15,1)</f>
        <v>100</v>
      </c>
      <c r="E17" s="23"/>
      <c r="F17" s="23">
        <f>LARGE(F8:F15,1)</f>
        <v>68.37</v>
      </c>
      <c r="G17" s="23">
        <f t="shared" ref="G17:Z17" si="37">LARGE(G8:G15,1)</f>
        <v>68.38</v>
      </c>
      <c r="H17" s="23">
        <f t="shared" si="37"/>
        <v>68.37</v>
      </c>
      <c r="I17" s="23">
        <f t="shared" si="37"/>
        <v>67.44</v>
      </c>
      <c r="J17" s="23">
        <f t="shared" si="37"/>
        <v>68.37</v>
      </c>
      <c r="K17" s="23">
        <f t="shared" si="37"/>
        <v>68.37</v>
      </c>
      <c r="L17" s="23">
        <f t="shared" si="37"/>
        <v>67.444400000000002</v>
      </c>
      <c r="M17" s="23">
        <f t="shared" si="37"/>
        <v>70.239999999999995</v>
      </c>
      <c r="N17" s="23">
        <f t="shared" si="37"/>
        <v>68.37</v>
      </c>
      <c r="O17" s="23">
        <f t="shared" si="37"/>
        <v>68.37</v>
      </c>
      <c r="P17" s="23">
        <f t="shared" si="37"/>
        <v>150</v>
      </c>
      <c r="Q17" s="23">
        <f t="shared" si="37"/>
        <v>68.040000000000006</v>
      </c>
      <c r="R17" s="23">
        <f t="shared" si="37"/>
        <v>69.88</v>
      </c>
      <c r="S17" s="23">
        <f t="shared" si="37"/>
        <v>72</v>
      </c>
      <c r="T17" s="23">
        <f t="shared" si="37"/>
        <v>68.375</v>
      </c>
      <c r="U17" s="23">
        <f t="shared" si="37"/>
        <v>68.38</v>
      </c>
      <c r="V17" s="23">
        <f t="shared" si="37"/>
        <v>68.38</v>
      </c>
      <c r="W17" s="23">
        <f t="shared" si="37"/>
        <v>68.37</v>
      </c>
      <c r="X17" s="23">
        <f t="shared" si="37"/>
        <v>68.540000000000006</v>
      </c>
      <c r="Y17" s="23">
        <f t="shared" si="37"/>
        <v>100</v>
      </c>
      <c r="Z17" s="23">
        <f t="shared" si="37"/>
        <v>68.38</v>
      </c>
      <c r="AA17" s="23">
        <f>LARGE(AA8:AA15,1)+IF(AA13+AA14&gt;0,3,0)</f>
        <v>75</v>
      </c>
      <c r="AB17" s="23">
        <f>LARGE(AB8:AB15,1)</f>
        <v>72</v>
      </c>
      <c r="AC17" s="23">
        <f>LARGE(AC8:AC15,1)</f>
        <v>200</v>
      </c>
      <c r="AD17" s="23">
        <f>LARGE(AD8:AD15,1)</f>
        <v>72</v>
      </c>
      <c r="AE17" s="23">
        <f t="shared" ref="AE17:AG17" si="38">LARGE(AE8:AE15,1)</f>
        <v>72</v>
      </c>
      <c r="AF17" s="23">
        <f t="shared" si="38"/>
        <v>72</v>
      </c>
      <c r="AG17" s="23">
        <f t="shared" si="38"/>
        <v>72</v>
      </c>
      <c r="AH17" s="23">
        <f t="shared" ref="AH17:AI17" si="39">LARGE(AH8:AH15,1)</f>
        <v>100</v>
      </c>
      <c r="AI17" s="23">
        <f t="shared" si="39"/>
        <v>100</v>
      </c>
      <c r="AJ17" s="23">
        <f t="shared" ref="AJ17:AK17" si="40">LARGE(AJ8:AJ15,1)</f>
        <v>100</v>
      </c>
      <c r="AK17" s="23">
        <f t="shared" si="40"/>
        <v>100</v>
      </c>
      <c r="AL17" s="23">
        <f t="shared" ref="AL17:AM17" si="41">LARGE(AL8:AL15,1)</f>
        <v>100</v>
      </c>
      <c r="AM17" s="23">
        <f t="shared" si="41"/>
        <v>100</v>
      </c>
      <c r="AN17" s="23">
        <f t="shared" ref="AN17:AO17" si="42">LARGE(AN8:AN15,1)</f>
        <v>100</v>
      </c>
      <c r="AO17" s="23">
        <f t="shared" si="42"/>
        <v>100</v>
      </c>
      <c r="AP17" s="23">
        <f t="shared" ref="AP17:AQ17" si="43">LARGE(AP8:AP15,1)</f>
        <v>101.85000000000001</v>
      </c>
      <c r="AQ17" s="23">
        <f t="shared" si="43"/>
        <v>100</v>
      </c>
      <c r="AR17" s="23">
        <f t="shared" ref="AR17:BF17" si="44">LARGE(AR8:AR15,1)</f>
        <v>100</v>
      </c>
      <c r="AS17" s="23">
        <f t="shared" si="44"/>
        <v>100</v>
      </c>
      <c r="AT17" s="23">
        <f t="shared" si="44"/>
        <v>100</v>
      </c>
      <c r="AU17" s="23">
        <f t="shared" si="44"/>
        <v>100</v>
      </c>
      <c r="AV17" s="23">
        <f t="shared" si="44"/>
        <v>100</v>
      </c>
      <c r="AW17" s="23" t="e">
        <f t="shared" si="44"/>
        <v>#NUM!</v>
      </c>
      <c r="AX17" s="23">
        <f t="shared" si="44"/>
        <v>72</v>
      </c>
      <c r="AY17" s="23">
        <f t="shared" si="44"/>
        <v>100</v>
      </c>
      <c r="AZ17" s="23">
        <f t="shared" si="44"/>
        <v>1</v>
      </c>
      <c r="BA17" s="23">
        <f t="shared" si="44"/>
        <v>100</v>
      </c>
      <c r="BB17" s="23">
        <f t="shared" si="44"/>
        <v>72</v>
      </c>
      <c r="BC17" s="23">
        <f t="shared" si="44"/>
        <v>100</v>
      </c>
      <c r="BD17" s="23">
        <f t="shared" si="44"/>
        <v>100</v>
      </c>
      <c r="BE17" s="23">
        <f t="shared" si="44"/>
        <v>106.7</v>
      </c>
      <c r="BF17" s="23">
        <f t="shared" si="44"/>
        <v>100</v>
      </c>
      <c r="BG17" s="23">
        <f t="shared" ref="BG17:BH17" si="45">LARGE(BG8:BG15,1)</f>
        <v>100</v>
      </c>
      <c r="BH17" s="23">
        <f t="shared" si="45"/>
        <v>100</v>
      </c>
      <c r="BI17" s="23">
        <f t="shared" ref="BI17:BJ17" si="46">LARGE(BI8:BI15,1)</f>
        <v>72</v>
      </c>
      <c r="BJ17" s="23">
        <f t="shared" si="46"/>
        <v>65.5</v>
      </c>
      <c r="BK17" s="23">
        <f t="shared" ref="BK17:BL17" si="47">LARGE(BK8:BK15,1)</f>
        <v>71</v>
      </c>
      <c r="BL17" s="384">
        <f t="shared" si="47"/>
        <v>90</v>
      </c>
    </row>
    <row r="18" spans="2:64" s="16" customFormat="1">
      <c r="B18" s="22" t="s">
        <v>42</v>
      </c>
      <c r="C18" s="16">
        <f>LARGE(C8:C15,2)</f>
        <v>65</v>
      </c>
      <c r="D18" s="16">
        <f>LARGE(D8:D15,2)</f>
        <v>97</v>
      </c>
      <c r="F18" s="16">
        <f>LARGE(F8:F15,2)</f>
        <v>65.540000000000006</v>
      </c>
      <c r="G18" s="16">
        <f t="shared" ref="G18:Z18" si="48">LARGE(G8:G15,2)</f>
        <v>66.010000000000005</v>
      </c>
      <c r="H18" s="16">
        <f t="shared" si="48"/>
        <v>65.540000000000006</v>
      </c>
      <c r="I18" s="16">
        <f t="shared" si="48"/>
        <v>64.94</v>
      </c>
      <c r="J18" s="16">
        <f t="shared" si="48"/>
        <v>65.540000000000006</v>
      </c>
      <c r="K18" s="16">
        <f t="shared" si="48"/>
        <v>65.540000000000006</v>
      </c>
      <c r="L18" s="16">
        <f t="shared" si="48"/>
        <v>67.069999999999993</v>
      </c>
      <c r="M18" s="16">
        <f t="shared" si="48"/>
        <v>66.760000000000005</v>
      </c>
      <c r="N18" s="16">
        <f t="shared" si="48"/>
        <v>65.849999999999994</v>
      </c>
      <c r="O18" s="16">
        <f t="shared" si="48"/>
        <v>65.540000000000006</v>
      </c>
      <c r="P18" s="16">
        <f t="shared" si="48"/>
        <v>143.79</v>
      </c>
      <c r="Q18" s="16">
        <f t="shared" si="48"/>
        <v>65.510000000000005</v>
      </c>
      <c r="R18" s="16">
        <f t="shared" si="48"/>
        <v>66.040000000000006</v>
      </c>
      <c r="S18" s="16">
        <f t="shared" si="48"/>
        <v>65</v>
      </c>
      <c r="T18" s="16">
        <f t="shared" si="48"/>
        <v>65.541600000000003</v>
      </c>
      <c r="U18" s="16">
        <f t="shared" si="48"/>
        <v>66.010000000000005</v>
      </c>
      <c r="V18" s="16">
        <f t="shared" si="48"/>
        <v>66.02</v>
      </c>
      <c r="W18" s="16">
        <f t="shared" si="48"/>
        <v>65.540000000000006</v>
      </c>
      <c r="X18" s="16">
        <f t="shared" si="48"/>
        <v>65.599999999999994</v>
      </c>
      <c r="Y18" s="16">
        <f t="shared" si="48"/>
        <v>95.97835624451595</v>
      </c>
      <c r="Z18" s="16">
        <f t="shared" si="48"/>
        <v>65.540000000000006</v>
      </c>
      <c r="AA18" s="16">
        <f t="shared" ref="AA18:AB18" si="49">LARGE(AA8:AA15,2)</f>
        <v>65</v>
      </c>
      <c r="AB18" s="16">
        <f t="shared" si="49"/>
        <v>65</v>
      </c>
      <c r="AC18" s="16">
        <f t="shared" ref="AC18:AD18" si="50">LARGE(AC8:AC15,2)</f>
        <v>191.1764705882353</v>
      </c>
      <c r="AD18" s="16">
        <f t="shared" si="50"/>
        <v>65</v>
      </c>
      <c r="AE18" s="16">
        <f t="shared" ref="AE18:AF18" si="51">LARGE(AE8:AE15,2)</f>
        <v>65</v>
      </c>
      <c r="AF18" s="16">
        <f t="shared" si="51"/>
        <v>65</v>
      </c>
      <c r="AG18" s="16">
        <f t="shared" ref="AG18:AH18" si="52">LARGE(AG8:AG15,2)</f>
        <v>65</v>
      </c>
      <c r="AH18" s="16">
        <f t="shared" si="52"/>
        <v>97</v>
      </c>
      <c r="AI18" s="16">
        <f t="shared" ref="AI18:AJ18" si="53">LARGE(AI8:AI15,2)</f>
        <v>97</v>
      </c>
      <c r="AJ18" s="16">
        <f t="shared" si="53"/>
        <v>97</v>
      </c>
      <c r="AK18" s="16">
        <f t="shared" ref="AK18:AL18" si="54">LARGE(AK8:AK15,2)</f>
        <v>97</v>
      </c>
      <c r="AL18" s="16">
        <f t="shared" si="54"/>
        <v>97</v>
      </c>
      <c r="AM18" s="16">
        <f t="shared" ref="AM18:AN18" si="55">LARGE(AM8:AM15,2)</f>
        <v>97</v>
      </c>
      <c r="AN18" s="16">
        <f t="shared" si="55"/>
        <v>97</v>
      </c>
      <c r="AO18" s="16">
        <f t="shared" ref="AO18:AP18" si="56">LARGE(AO8:AO15,2)</f>
        <v>97</v>
      </c>
      <c r="AP18" s="16">
        <f t="shared" si="56"/>
        <v>100</v>
      </c>
      <c r="AQ18" s="16">
        <f t="shared" ref="AQ18:AR18" si="57">LARGE(AQ8:AQ15,2)</f>
        <v>97</v>
      </c>
      <c r="AR18" s="16">
        <f t="shared" si="57"/>
        <v>97</v>
      </c>
      <c r="AS18" s="16">
        <f t="shared" ref="AS18:BF18" si="58">LARGE(AS8:AS15,2)</f>
        <v>97</v>
      </c>
      <c r="AT18" s="16">
        <f t="shared" si="58"/>
        <v>97</v>
      </c>
      <c r="AU18" s="16">
        <f t="shared" si="58"/>
        <v>97</v>
      </c>
      <c r="AV18" s="16">
        <f t="shared" si="58"/>
        <v>97</v>
      </c>
      <c r="AW18" s="16" t="e">
        <f t="shared" si="58"/>
        <v>#NUM!</v>
      </c>
      <c r="AX18" s="16">
        <f t="shared" si="58"/>
        <v>65</v>
      </c>
      <c r="AY18" s="16">
        <f t="shared" si="58"/>
        <v>97</v>
      </c>
      <c r="AZ18" s="16">
        <f t="shared" si="58"/>
        <v>0.95588235294117652</v>
      </c>
      <c r="BA18" s="16">
        <f t="shared" si="58"/>
        <v>97</v>
      </c>
      <c r="BB18" s="16">
        <f t="shared" si="58"/>
        <v>65</v>
      </c>
      <c r="BC18" s="16">
        <f t="shared" si="58"/>
        <v>97</v>
      </c>
      <c r="BD18" s="16">
        <f t="shared" si="58"/>
        <v>97</v>
      </c>
      <c r="BE18" s="16">
        <f t="shared" si="58"/>
        <v>100</v>
      </c>
      <c r="BF18" s="16">
        <f t="shared" si="58"/>
        <v>97</v>
      </c>
      <c r="BG18" s="16">
        <f t="shared" ref="BG18:BH18" si="59">LARGE(BG8:BG15,2)</f>
        <v>97</v>
      </c>
      <c r="BH18" s="16">
        <f t="shared" si="59"/>
        <v>95.588235294117652</v>
      </c>
      <c r="BI18" s="16">
        <f t="shared" ref="BI18:BJ18" si="60">LARGE(BI8:BI15,2)</f>
        <v>65</v>
      </c>
      <c r="BJ18" s="16">
        <f t="shared" si="60"/>
        <v>64.59</v>
      </c>
      <c r="BK18" s="16">
        <f t="shared" ref="BK18:BL18" si="61">LARGE(BK8:BK15,2)</f>
        <v>70.97</v>
      </c>
      <c r="BL18" s="383">
        <f t="shared" si="61"/>
        <v>86.785714285714278</v>
      </c>
    </row>
  </sheetData>
  <sheetProtection selectLockedCells="1"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6"/>
  <sheetViews>
    <sheetView workbookViewId="0">
      <selection activeCell="B21" sqref="B21:E32"/>
    </sheetView>
  </sheetViews>
  <sheetFormatPr defaultRowHeight="16.5"/>
  <cols>
    <col min="19" max="19" width="6" customWidth="1"/>
  </cols>
  <sheetData>
    <row r="1" spans="1:26"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s="5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983</v>
      </c>
      <c r="Z1" t="s">
        <v>984</v>
      </c>
    </row>
    <row r="2" spans="1:26">
      <c r="A2" t="s">
        <v>611</v>
      </c>
      <c r="B2">
        <v>72</v>
      </c>
      <c r="C2">
        <v>100</v>
      </c>
      <c r="D2">
        <v>68.37</v>
      </c>
      <c r="E2">
        <v>68.38</v>
      </c>
      <c r="F2">
        <v>68.37</v>
      </c>
      <c r="G2">
        <v>67.44</v>
      </c>
      <c r="H2">
        <v>68.37</v>
      </c>
      <c r="I2">
        <v>68.37</v>
      </c>
      <c r="J2">
        <v>67.069999999999993</v>
      </c>
      <c r="K2">
        <v>70.239999999999995</v>
      </c>
      <c r="L2">
        <v>68.37</v>
      </c>
      <c r="M2">
        <v>68.37</v>
      </c>
      <c r="N2">
        <v>150</v>
      </c>
      <c r="O2">
        <v>68.040000000000006</v>
      </c>
      <c r="P2">
        <v>69.88</v>
      </c>
      <c r="Q2">
        <v>72</v>
      </c>
      <c r="R2">
        <v>68.375</v>
      </c>
      <c r="S2" s="6">
        <v>68.38</v>
      </c>
      <c r="T2">
        <v>68.38</v>
      </c>
      <c r="U2">
        <v>68.37</v>
      </c>
      <c r="V2">
        <v>68.540000000000006</v>
      </c>
      <c r="W2">
        <v>68.38</v>
      </c>
      <c r="X2">
        <v>68.38</v>
      </c>
      <c r="Y2">
        <v>65.5</v>
      </c>
      <c r="Z2">
        <v>71</v>
      </c>
    </row>
    <row r="3" spans="1:26">
      <c r="A3" t="s">
        <v>612</v>
      </c>
      <c r="B3">
        <v>70</v>
      </c>
      <c r="C3">
        <v>100</v>
      </c>
      <c r="D3">
        <v>67.45</v>
      </c>
      <c r="E3">
        <v>68.38</v>
      </c>
      <c r="F3">
        <v>68.37</v>
      </c>
      <c r="G3">
        <v>67.44</v>
      </c>
      <c r="H3">
        <v>68.37</v>
      </c>
      <c r="I3">
        <v>68.37</v>
      </c>
      <c r="J3">
        <v>67.069999999999993</v>
      </c>
      <c r="K3">
        <v>70.239999999999995</v>
      </c>
      <c r="L3">
        <v>68.37</v>
      </c>
      <c r="M3">
        <v>68.37</v>
      </c>
      <c r="N3">
        <v>150</v>
      </c>
      <c r="O3">
        <v>68.040000000000006</v>
      </c>
      <c r="P3">
        <v>69.88</v>
      </c>
      <c r="Q3">
        <v>70</v>
      </c>
      <c r="R3">
        <v>68.375</v>
      </c>
      <c r="S3" s="6">
        <v>68.38</v>
      </c>
      <c r="T3">
        <v>68.38</v>
      </c>
      <c r="U3">
        <v>68.37</v>
      </c>
      <c r="V3">
        <v>68.540000000000006</v>
      </c>
      <c r="W3">
        <v>68.38</v>
      </c>
      <c r="X3">
        <v>68.38</v>
      </c>
      <c r="Y3">
        <v>65.5</v>
      </c>
      <c r="Z3">
        <v>71</v>
      </c>
    </row>
    <row r="4" spans="1:26">
      <c r="A4" t="s">
        <v>613</v>
      </c>
      <c r="B4">
        <v>69</v>
      </c>
      <c r="C4">
        <v>99</v>
      </c>
      <c r="D4">
        <v>67</v>
      </c>
      <c r="E4">
        <v>67.239999999999995</v>
      </c>
      <c r="F4">
        <v>67</v>
      </c>
      <c r="G4">
        <v>66.44</v>
      </c>
      <c r="H4">
        <v>67</v>
      </c>
      <c r="I4">
        <v>67</v>
      </c>
      <c r="J4">
        <v>66.52</v>
      </c>
      <c r="K4">
        <v>68.37</v>
      </c>
      <c r="L4">
        <v>67.44</v>
      </c>
      <c r="M4">
        <v>67</v>
      </c>
      <c r="N4">
        <v>146.99</v>
      </c>
      <c r="O4">
        <v>66.930000000000007</v>
      </c>
      <c r="P4">
        <v>68</v>
      </c>
      <c r="Q4">
        <v>69</v>
      </c>
      <c r="R4">
        <v>67</v>
      </c>
      <c r="S4" s="6">
        <v>67.239999999999995</v>
      </c>
      <c r="T4">
        <v>67.5</v>
      </c>
      <c r="U4">
        <v>67</v>
      </c>
      <c r="V4">
        <v>67.14</v>
      </c>
      <c r="W4">
        <v>67.5</v>
      </c>
      <c r="X4">
        <v>67</v>
      </c>
      <c r="Y4">
        <v>65.23</v>
      </c>
      <c r="Z4">
        <v>70.989999999999995</v>
      </c>
    </row>
    <row r="5" spans="1:26">
      <c r="A5" t="s">
        <v>614</v>
      </c>
      <c r="B5">
        <v>68</v>
      </c>
      <c r="C5">
        <v>98</v>
      </c>
      <c r="D5">
        <v>66.27</v>
      </c>
      <c r="E5">
        <v>66.709999999999994</v>
      </c>
      <c r="F5">
        <v>66.27</v>
      </c>
      <c r="G5">
        <v>65.69</v>
      </c>
      <c r="H5">
        <v>66.27</v>
      </c>
      <c r="I5">
        <v>66.27</v>
      </c>
      <c r="J5">
        <v>65.989999999999995</v>
      </c>
      <c r="K5">
        <v>67.55</v>
      </c>
      <c r="L5">
        <v>66.66</v>
      </c>
      <c r="M5">
        <v>66.27</v>
      </c>
      <c r="N5">
        <v>145.38999999999999</v>
      </c>
      <c r="O5">
        <v>66.14</v>
      </c>
      <c r="P5">
        <v>67.02</v>
      </c>
      <c r="Q5">
        <v>68</v>
      </c>
      <c r="R5">
        <v>66.270799999999994</v>
      </c>
      <c r="S5" s="6">
        <v>66.709999999999994</v>
      </c>
      <c r="T5">
        <v>66.94</v>
      </c>
      <c r="U5">
        <v>66.27</v>
      </c>
      <c r="V5">
        <v>66.290000000000006</v>
      </c>
      <c r="W5">
        <v>66.75</v>
      </c>
      <c r="X5">
        <v>66.27</v>
      </c>
      <c r="Y5">
        <v>64.88</v>
      </c>
      <c r="Z5">
        <v>70.98</v>
      </c>
    </row>
    <row r="6" spans="1:26">
      <c r="A6" t="s">
        <v>615</v>
      </c>
      <c r="B6">
        <v>67</v>
      </c>
      <c r="C6">
        <v>98</v>
      </c>
      <c r="D6">
        <v>65.540000000000006</v>
      </c>
      <c r="E6">
        <v>66.709999999999994</v>
      </c>
      <c r="F6">
        <v>66.27</v>
      </c>
      <c r="G6">
        <v>65.69</v>
      </c>
      <c r="H6">
        <v>66.27</v>
      </c>
      <c r="I6">
        <v>66.27</v>
      </c>
      <c r="J6">
        <v>65.989999999999995</v>
      </c>
      <c r="K6">
        <v>67.55</v>
      </c>
      <c r="L6">
        <v>66.66</v>
      </c>
      <c r="M6">
        <v>66.27</v>
      </c>
      <c r="N6">
        <v>145.38999999999999</v>
      </c>
      <c r="O6">
        <v>66.14</v>
      </c>
      <c r="P6">
        <v>67.02</v>
      </c>
      <c r="Q6">
        <v>67</v>
      </c>
      <c r="R6">
        <v>66.270799999999994</v>
      </c>
      <c r="S6" s="6">
        <v>66.709999999999994</v>
      </c>
      <c r="T6">
        <v>66.94</v>
      </c>
      <c r="U6">
        <v>66.27</v>
      </c>
      <c r="V6">
        <v>66.290000000000006</v>
      </c>
      <c r="W6">
        <v>66.75</v>
      </c>
      <c r="X6">
        <v>66.27</v>
      </c>
      <c r="Y6">
        <v>64.88</v>
      </c>
      <c r="Z6">
        <v>70.98</v>
      </c>
    </row>
    <row r="7" spans="1:26">
      <c r="A7" t="s">
        <v>616</v>
      </c>
      <c r="B7">
        <v>66</v>
      </c>
      <c r="C7">
        <v>96</v>
      </c>
      <c r="D7">
        <v>65.02</v>
      </c>
      <c r="E7">
        <v>65.25</v>
      </c>
      <c r="F7">
        <v>65.02</v>
      </c>
      <c r="G7">
        <v>64.53</v>
      </c>
      <c r="H7">
        <v>65.02</v>
      </c>
      <c r="I7">
        <v>65.02</v>
      </c>
      <c r="J7">
        <v>64.97</v>
      </c>
      <c r="K7">
        <v>65.69</v>
      </c>
      <c r="L7">
        <v>65.3</v>
      </c>
      <c r="M7">
        <v>65.02</v>
      </c>
      <c r="N7">
        <v>142.65</v>
      </c>
      <c r="O7">
        <v>65.02</v>
      </c>
      <c r="P7">
        <v>65.27</v>
      </c>
      <c r="Q7">
        <v>66</v>
      </c>
      <c r="R7">
        <v>65.020799999999994</v>
      </c>
      <c r="S7" s="6">
        <v>65.25</v>
      </c>
      <c r="T7">
        <v>65.39</v>
      </c>
      <c r="U7">
        <v>65.02</v>
      </c>
      <c r="V7">
        <v>65.06</v>
      </c>
      <c r="W7">
        <v>65.13</v>
      </c>
      <c r="X7">
        <v>65.02</v>
      </c>
      <c r="Y7">
        <v>64.239999999999995</v>
      </c>
      <c r="Z7">
        <v>70.959999999999994</v>
      </c>
    </row>
    <row r="8" spans="1:26">
      <c r="A8" t="s">
        <v>617</v>
      </c>
      <c r="B8">
        <v>65</v>
      </c>
      <c r="C8">
        <v>95</v>
      </c>
      <c r="D8">
        <v>64.53</v>
      </c>
      <c r="E8">
        <v>64.650000000000006</v>
      </c>
      <c r="F8">
        <v>64.53</v>
      </c>
      <c r="G8">
        <v>64.11</v>
      </c>
      <c r="H8">
        <v>64.53</v>
      </c>
      <c r="I8">
        <v>64.53</v>
      </c>
      <c r="J8">
        <v>64.55</v>
      </c>
      <c r="K8">
        <v>65.209999999999994</v>
      </c>
      <c r="L8">
        <v>64.91</v>
      </c>
      <c r="M8">
        <v>64.53</v>
      </c>
      <c r="N8">
        <v>141.58000000000001</v>
      </c>
      <c r="O8">
        <v>64.53</v>
      </c>
      <c r="P8">
        <v>64.66</v>
      </c>
      <c r="Q8">
        <v>65</v>
      </c>
      <c r="R8">
        <v>64.537400000000005</v>
      </c>
      <c r="S8" s="6">
        <v>64.650000000000006</v>
      </c>
      <c r="T8">
        <v>64.97</v>
      </c>
      <c r="U8">
        <v>64.53</v>
      </c>
      <c r="V8">
        <v>64.56</v>
      </c>
      <c r="W8">
        <v>64.75</v>
      </c>
      <c r="X8">
        <v>64.540000000000006</v>
      </c>
      <c r="Y8">
        <v>63.95</v>
      </c>
      <c r="Z8">
        <v>70.95</v>
      </c>
    </row>
    <row r="9" spans="1:26">
      <c r="A9" t="s">
        <v>618</v>
      </c>
      <c r="B9">
        <v>64</v>
      </c>
      <c r="C9">
        <v>94</v>
      </c>
      <c r="D9">
        <v>64.150000000000006</v>
      </c>
      <c r="E9">
        <v>64.16</v>
      </c>
      <c r="F9">
        <v>64.150000000000006</v>
      </c>
      <c r="G9">
        <v>63.78</v>
      </c>
      <c r="H9">
        <v>64.150000000000006</v>
      </c>
      <c r="I9">
        <v>64.150000000000006</v>
      </c>
      <c r="J9">
        <v>64.16</v>
      </c>
      <c r="K9">
        <v>64.16</v>
      </c>
      <c r="L9">
        <v>64.53</v>
      </c>
      <c r="M9">
        <v>64.150000000000006</v>
      </c>
      <c r="N9">
        <v>140.74</v>
      </c>
      <c r="O9">
        <v>64.150000000000006</v>
      </c>
      <c r="P9">
        <v>64.16</v>
      </c>
      <c r="Q9">
        <v>64</v>
      </c>
      <c r="R9">
        <v>64.158299999999997</v>
      </c>
      <c r="S9" s="6">
        <v>64.16</v>
      </c>
      <c r="T9">
        <v>64.56</v>
      </c>
      <c r="U9">
        <v>64.150000000000006</v>
      </c>
      <c r="V9">
        <v>64.16</v>
      </c>
      <c r="W9">
        <v>64.25</v>
      </c>
      <c r="X9">
        <v>64.16</v>
      </c>
      <c r="Y9">
        <v>63.71</v>
      </c>
      <c r="Z9">
        <v>70.94</v>
      </c>
    </row>
    <row r="10" spans="1:26">
      <c r="A10" t="s">
        <v>619</v>
      </c>
      <c r="B10">
        <v>63</v>
      </c>
      <c r="C10">
        <v>91</v>
      </c>
      <c r="D10">
        <v>63.16</v>
      </c>
      <c r="E10">
        <v>63.17</v>
      </c>
      <c r="F10">
        <v>63.16</v>
      </c>
      <c r="G10">
        <v>62.94</v>
      </c>
      <c r="H10">
        <v>63.16</v>
      </c>
      <c r="I10">
        <v>63.16</v>
      </c>
      <c r="J10">
        <v>63.17</v>
      </c>
      <c r="K10">
        <v>63.17</v>
      </c>
      <c r="L10">
        <v>63.57</v>
      </c>
      <c r="M10">
        <v>63.16</v>
      </c>
      <c r="N10">
        <v>138.57</v>
      </c>
      <c r="O10">
        <v>63.16</v>
      </c>
      <c r="P10">
        <v>63.17</v>
      </c>
      <c r="Q10">
        <v>63</v>
      </c>
      <c r="R10">
        <v>63.167200000000001</v>
      </c>
      <c r="S10" s="6">
        <v>63.17</v>
      </c>
      <c r="T10">
        <v>63.6</v>
      </c>
      <c r="U10">
        <v>63.16</v>
      </c>
      <c r="V10">
        <v>63.17</v>
      </c>
      <c r="W10">
        <v>63.38</v>
      </c>
      <c r="X10">
        <v>63.14</v>
      </c>
      <c r="Y10">
        <v>63.04</v>
      </c>
      <c r="Z10">
        <v>70.91</v>
      </c>
    </row>
    <row r="11" spans="1:26">
      <c r="A11" t="s">
        <v>620</v>
      </c>
      <c r="B11">
        <v>62</v>
      </c>
      <c r="C11">
        <v>89</v>
      </c>
      <c r="D11">
        <v>62.44</v>
      </c>
      <c r="E11">
        <v>62.45</v>
      </c>
      <c r="F11">
        <v>62.44</v>
      </c>
      <c r="G11">
        <v>62.19</v>
      </c>
      <c r="H11">
        <v>62.44</v>
      </c>
      <c r="I11">
        <v>62.44</v>
      </c>
      <c r="J11">
        <v>62.45</v>
      </c>
      <c r="K11">
        <v>62.45</v>
      </c>
      <c r="L11">
        <v>62.94</v>
      </c>
      <c r="M11">
        <v>62.44</v>
      </c>
      <c r="N11">
        <v>136.99</v>
      </c>
      <c r="O11">
        <v>62.44</v>
      </c>
      <c r="P11">
        <v>62.45</v>
      </c>
      <c r="Q11">
        <v>62</v>
      </c>
      <c r="R11">
        <v>62.4482</v>
      </c>
      <c r="S11" s="6">
        <v>62.45</v>
      </c>
      <c r="T11">
        <v>63</v>
      </c>
      <c r="U11">
        <v>62.44</v>
      </c>
      <c r="V11">
        <v>62.45</v>
      </c>
      <c r="W11">
        <v>62.63</v>
      </c>
      <c r="X11">
        <v>62.45</v>
      </c>
      <c r="Y11">
        <v>62.61</v>
      </c>
      <c r="Z11">
        <v>70.89</v>
      </c>
    </row>
    <row r="12" spans="1:26">
      <c r="A12" t="s">
        <v>621</v>
      </c>
      <c r="B12">
        <v>61</v>
      </c>
      <c r="C12">
        <v>87</v>
      </c>
      <c r="D12">
        <v>61.76</v>
      </c>
      <c r="E12">
        <v>61.76</v>
      </c>
      <c r="F12">
        <v>61.76</v>
      </c>
      <c r="G12">
        <v>61.82</v>
      </c>
      <c r="H12">
        <v>61.76</v>
      </c>
      <c r="I12">
        <v>61.76</v>
      </c>
      <c r="J12">
        <v>61.76</v>
      </c>
      <c r="K12">
        <v>61.79</v>
      </c>
      <c r="L12">
        <v>62.27</v>
      </c>
      <c r="M12">
        <v>61.76</v>
      </c>
      <c r="N12">
        <v>135.5</v>
      </c>
      <c r="O12">
        <v>61.76</v>
      </c>
      <c r="P12">
        <v>61.76</v>
      </c>
      <c r="Q12">
        <v>61</v>
      </c>
      <c r="R12">
        <v>61.764499999999998</v>
      </c>
      <c r="S12" s="6">
        <v>61.76</v>
      </c>
      <c r="T12">
        <v>62.3</v>
      </c>
      <c r="U12">
        <v>61.76</v>
      </c>
      <c r="V12">
        <v>61.76</v>
      </c>
      <c r="W12">
        <v>61.75</v>
      </c>
      <c r="X12">
        <v>61.76</v>
      </c>
      <c r="Y12">
        <v>62.15</v>
      </c>
      <c r="Z12">
        <v>70.87</v>
      </c>
    </row>
    <row r="13" spans="1:26">
      <c r="A13" t="s">
        <v>622</v>
      </c>
      <c r="B13">
        <v>60</v>
      </c>
      <c r="C13">
        <v>83</v>
      </c>
      <c r="D13">
        <v>60.45</v>
      </c>
      <c r="E13">
        <v>60.45</v>
      </c>
      <c r="F13">
        <v>60.45</v>
      </c>
      <c r="G13">
        <v>60.32</v>
      </c>
      <c r="H13">
        <v>60.45</v>
      </c>
      <c r="I13">
        <v>60.45</v>
      </c>
      <c r="J13">
        <v>60.45</v>
      </c>
      <c r="K13">
        <v>60.46</v>
      </c>
      <c r="L13">
        <v>61.04</v>
      </c>
      <c r="M13">
        <v>60.45</v>
      </c>
      <c r="N13">
        <v>132.62</v>
      </c>
      <c r="O13">
        <v>60.45</v>
      </c>
      <c r="P13">
        <v>60.45</v>
      </c>
      <c r="Q13">
        <v>60</v>
      </c>
      <c r="R13">
        <v>60.451999999999998</v>
      </c>
      <c r="S13" s="6">
        <v>60.45</v>
      </c>
      <c r="T13">
        <v>61.04</v>
      </c>
      <c r="U13">
        <v>60.45</v>
      </c>
      <c r="V13">
        <v>60.45</v>
      </c>
      <c r="W13">
        <v>60.75</v>
      </c>
      <c r="X13">
        <v>60.45</v>
      </c>
      <c r="Y13">
        <v>61.14</v>
      </c>
      <c r="Z13">
        <v>70.83</v>
      </c>
    </row>
    <row r="14" spans="1:26">
      <c r="A14" t="s">
        <v>623</v>
      </c>
      <c r="B14">
        <v>59</v>
      </c>
      <c r="C14">
        <v>80</v>
      </c>
      <c r="D14">
        <v>59.64</v>
      </c>
      <c r="E14">
        <v>59.64</v>
      </c>
      <c r="F14">
        <v>59.64</v>
      </c>
      <c r="G14">
        <v>59.41</v>
      </c>
      <c r="H14">
        <v>59.64</v>
      </c>
      <c r="I14">
        <v>59.64</v>
      </c>
      <c r="J14">
        <v>59.64</v>
      </c>
      <c r="K14">
        <v>59.65</v>
      </c>
      <c r="L14">
        <v>60.16</v>
      </c>
      <c r="M14">
        <v>59.64</v>
      </c>
      <c r="N14">
        <v>130.85</v>
      </c>
      <c r="O14">
        <v>59.64</v>
      </c>
      <c r="P14">
        <v>59.64</v>
      </c>
      <c r="Q14">
        <v>59</v>
      </c>
      <c r="R14">
        <v>59.641599999999997</v>
      </c>
      <c r="S14" s="6">
        <v>59.64</v>
      </c>
      <c r="T14">
        <v>60.16</v>
      </c>
      <c r="U14">
        <v>59.64</v>
      </c>
      <c r="V14">
        <v>59.64</v>
      </c>
      <c r="W14">
        <v>59.75</v>
      </c>
      <c r="X14">
        <v>59.64</v>
      </c>
      <c r="Y14">
        <v>60.42</v>
      </c>
      <c r="Z14">
        <v>70.8</v>
      </c>
    </row>
    <row r="15" spans="1:26">
      <c r="A15" t="s">
        <v>624</v>
      </c>
      <c r="B15">
        <v>58</v>
      </c>
      <c r="C15">
        <v>76</v>
      </c>
      <c r="D15">
        <v>58.68</v>
      </c>
      <c r="E15">
        <v>58.68</v>
      </c>
      <c r="F15">
        <v>58.68</v>
      </c>
      <c r="G15">
        <v>58.54</v>
      </c>
      <c r="H15">
        <v>58.68</v>
      </c>
      <c r="I15">
        <v>58.68</v>
      </c>
      <c r="J15">
        <v>58.68</v>
      </c>
      <c r="K15">
        <v>58.7</v>
      </c>
      <c r="L15">
        <v>59.15</v>
      </c>
      <c r="M15">
        <v>58.68</v>
      </c>
      <c r="N15">
        <v>128.74</v>
      </c>
      <c r="O15">
        <v>58.68</v>
      </c>
      <c r="P15">
        <v>58.68</v>
      </c>
      <c r="Q15">
        <v>58</v>
      </c>
      <c r="R15">
        <v>58.683300000000003</v>
      </c>
      <c r="S15" s="6">
        <v>58.68</v>
      </c>
      <c r="T15">
        <v>59.15</v>
      </c>
      <c r="U15">
        <v>58.68</v>
      </c>
      <c r="V15">
        <v>58.68</v>
      </c>
      <c r="W15">
        <v>58.88</v>
      </c>
      <c r="X15">
        <v>58.68</v>
      </c>
      <c r="Y15">
        <v>59.4</v>
      </c>
      <c r="Z15">
        <v>70.760000000000005</v>
      </c>
    </row>
    <row r="16" spans="1:26">
      <c r="A16" t="s">
        <v>625</v>
      </c>
      <c r="B16">
        <v>57</v>
      </c>
      <c r="C16">
        <v>72</v>
      </c>
      <c r="D16">
        <v>57.7</v>
      </c>
      <c r="E16">
        <v>57.71</v>
      </c>
      <c r="F16">
        <v>57.7</v>
      </c>
      <c r="G16">
        <v>57.69</v>
      </c>
      <c r="H16">
        <v>57.7</v>
      </c>
      <c r="I16">
        <v>57.7</v>
      </c>
      <c r="J16">
        <v>57.71</v>
      </c>
      <c r="K16">
        <v>57.71</v>
      </c>
      <c r="L16">
        <v>58.23</v>
      </c>
      <c r="M16">
        <v>57.7</v>
      </c>
      <c r="N16">
        <v>126.59</v>
      </c>
      <c r="O16">
        <v>57.7</v>
      </c>
      <c r="P16">
        <v>57.71</v>
      </c>
      <c r="Q16">
        <v>57</v>
      </c>
      <c r="R16">
        <v>57.708300000000001</v>
      </c>
      <c r="S16" s="6">
        <v>57.71</v>
      </c>
      <c r="T16">
        <v>58.23</v>
      </c>
      <c r="U16">
        <v>57.7</v>
      </c>
      <c r="V16">
        <v>57.71</v>
      </c>
      <c r="W16">
        <v>57.75</v>
      </c>
      <c r="X16">
        <v>57.71</v>
      </c>
      <c r="Y16">
        <v>58.36</v>
      </c>
      <c r="Z16">
        <v>70.72</v>
      </c>
    </row>
    <row r="17" spans="1:26">
      <c r="A17" t="s">
        <v>626</v>
      </c>
      <c r="B17">
        <v>56</v>
      </c>
      <c r="C17">
        <v>68</v>
      </c>
      <c r="D17">
        <v>56.68</v>
      </c>
      <c r="E17">
        <v>56.69</v>
      </c>
      <c r="F17">
        <v>56.68</v>
      </c>
      <c r="G17">
        <v>56.44</v>
      </c>
      <c r="H17">
        <v>56.68</v>
      </c>
      <c r="I17">
        <v>56.68</v>
      </c>
      <c r="J17">
        <v>56.69</v>
      </c>
      <c r="K17">
        <v>56.69</v>
      </c>
      <c r="L17">
        <v>57.17</v>
      </c>
      <c r="M17">
        <v>56.68</v>
      </c>
      <c r="N17">
        <v>124.35</v>
      </c>
      <c r="O17">
        <v>56.68</v>
      </c>
      <c r="P17">
        <v>56.69</v>
      </c>
      <c r="Q17">
        <v>56</v>
      </c>
      <c r="R17">
        <v>56.687399999999997</v>
      </c>
      <c r="S17" s="6">
        <v>56.69</v>
      </c>
      <c r="T17">
        <v>57.17</v>
      </c>
      <c r="U17">
        <v>56.68</v>
      </c>
      <c r="V17">
        <v>56.69</v>
      </c>
      <c r="W17">
        <v>56.75</v>
      </c>
      <c r="X17">
        <v>56.69</v>
      </c>
      <c r="Y17">
        <v>57.27</v>
      </c>
      <c r="Z17">
        <v>70.680000000000007</v>
      </c>
    </row>
    <row r="18" spans="1:26">
      <c r="A18" t="s">
        <v>627</v>
      </c>
      <c r="B18">
        <v>55</v>
      </c>
      <c r="C18">
        <v>64</v>
      </c>
      <c r="D18">
        <v>55.48</v>
      </c>
      <c r="E18">
        <v>55.49</v>
      </c>
      <c r="F18">
        <v>55.48</v>
      </c>
      <c r="G18">
        <v>55.44</v>
      </c>
      <c r="H18">
        <v>55.48</v>
      </c>
      <c r="I18">
        <v>55.48</v>
      </c>
      <c r="J18">
        <v>55.49</v>
      </c>
      <c r="K18">
        <v>55.49</v>
      </c>
      <c r="L18">
        <v>55.96</v>
      </c>
      <c r="M18">
        <v>55.48</v>
      </c>
      <c r="N18">
        <v>121.72</v>
      </c>
      <c r="O18">
        <v>55.48</v>
      </c>
      <c r="P18">
        <v>55.49</v>
      </c>
      <c r="Q18">
        <v>55</v>
      </c>
      <c r="R18">
        <v>55.487400000000001</v>
      </c>
      <c r="S18" s="6">
        <v>55.49</v>
      </c>
      <c r="T18">
        <v>55.96</v>
      </c>
      <c r="U18">
        <v>55.48</v>
      </c>
      <c r="V18">
        <v>55.49</v>
      </c>
      <c r="W18">
        <v>55.63</v>
      </c>
      <c r="X18">
        <v>55.49</v>
      </c>
      <c r="Y18">
        <v>55.94</v>
      </c>
      <c r="Z18">
        <v>70.64</v>
      </c>
    </row>
    <row r="19" spans="1:26">
      <c r="A19" t="s">
        <v>628</v>
      </c>
      <c r="B19">
        <v>54</v>
      </c>
      <c r="C19">
        <v>61</v>
      </c>
      <c r="D19">
        <v>54.62</v>
      </c>
      <c r="E19">
        <v>54.62</v>
      </c>
      <c r="F19">
        <v>54.62</v>
      </c>
      <c r="G19">
        <v>54.84</v>
      </c>
      <c r="H19">
        <v>54.62</v>
      </c>
      <c r="I19">
        <v>54.62</v>
      </c>
      <c r="J19">
        <v>54.62</v>
      </c>
      <c r="K19">
        <v>54.62</v>
      </c>
      <c r="L19">
        <v>55.19</v>
      </c>
      <c r="M19">
        <v>54.62</v>
      </c>
      <c r="N19">
        <v>119.83</v>
      </c>
      <c r="O19">
        <v>54.62</v>
      </c>
      <c r="P19">
        <v>54.62</v>
      </c>
      <c r="Q19">
        <v>54</v>
      </c>
      <c r="R19">
        <v>54.620800000000003</v>
      </c>
      <c r="S19" s="6">
        <v>54.62</v>
      </c>
      <c r="T19">
        <v>55.19</v>
      </c>
      <c r="U19">
        <v>54.62</v>
      </c>
      <c r="V19">
        <v>54.62</v>
      </c>
      <c r="W19">
        <v>54.88</v>
      </c>
      <c r="X19">
        <v>54.62</v>
      </c>
      <c r="Y19">
        <v>54.91</v>
      </c>
      <c r="Z19">
        <v>70.61</v>
      </c>
    </row>
    <row r="20" spans="1:26">
      <c r="A20" t="s">
        <v>629</v>
      </c>
      <c r="B20">
        <v>53</v>
      </c>
      <c r="C20">
        <v>58</v>
      </c>
      <c r="D20">
        <v>53.74</v>
      </c>
      <c r="E20">
        <v>53.74</v>
      </c>
      <c r="F20">
        <v>53.74</v>
      </c>
      <c r="G20">
        <v>54.04</v>
      </c>
      <c r="H20">
        <v>53.74</v>
      </c>
      <c r="I20">
        <v>53.74</v>
      </c>
      <c r="J20">
        <v>53.74</v>
      </c>
      <c r="K20">
        <v>53.74</v>
      </c>
      <c r="L20">
        <v>54.25</v>
      </c>
      <c r="M20">
        <v>53.74</v>
      </c>
      <c r="N20">
        <v>117.68</v>
      </c>
      <c r="O20">
        <v>53.74</v>
      </c>
      <c r="P20">
        <v>53.74</v>
      </c>
      <c r="Q20">
        <v>53</v>
      </c>
      <c r="R20">
        <v>53.741599999999998</v>
      </c>
      <c r="S20" s="6">
        <v>53.74</v>
      </c>
      <c r="T20">
        <v>54.25</v>
      </c>
      <c r="U20">
        <v>53.74</v>
      </c>
      <c r="V20">
        <v>53.74</v>
      </c>
      <c r="W20">
        <v>53.75</v>
      </c>
      <c r="X20">
        <v>53.74</v>
      </c>
      <c r="Y20">
        <v>53.83</v>
      </c>
      <c r="Z20">
        <v>70.58</v>
      </c>
    </row>
    <row r="21" spans="1:26">
      <c r="A21" t="s">
        <v>630</v>
      </c>
      <c r="B21">
        <v>52</v>
      </c>
      <c r="C21">
        <v>53</v>
      </c>
      <c r="D21">
        <v>52.04</v>
      </c>
      <c r="E21">
        <v>52.04</v>
      </c>
      <c r="F21">
        <v>52.04</v>
      </c>
      <c r="G21">
        <v>52.28</v>
      </c>
      <c r="H21">
        <v>52.03</v>
      </c>
      <c r="I21">
        <v>52.03</v>
      </c>
      <c r="J21">
        <v>52.04</v>
      </c>
      <c r="K21">
        <v>52.04</v>
      </c>
      <c r="L21">
        <v>52.34</v>
      </c>
      <c r="M21">
        <v>52.04</v>
      </c>
      <c r="N21">
        <v>113.84</v>
      </c>
      <c r="O21">
        <v>52.04</v>
      </c>
      <c r="P21">
        <v>52.04</v>
      </c>
      <c r="Q21">
        <v>52</v>
      </c>
      <c r="R21">
        <v>52.041600000000003</v>
      </c>
      <c r="S21" s="6">
        <v>52.04</v>
      </c>
      <c r="T21">
        <v>52.34</v>
      </c>
      <c r="U21">
        <v>52.04</v>
      </c>
      <c r="V21">
        <v>52.04</v>
      </c>
      <c r="W21">
        <v>52.13</v>
      </c>
      <c r="X21">
        <v>52.04</v>
      </c>
      <c r="Y21">
        <v>51.82</v>
      </c>
      <c r="Z21">
        <v>70.53</v>
      </c>
    </row>
    <row r="22" spans="1:26">
      <c r="A22" t="s">
        <v>631</v>
      </c>
      <c r="B22">
        <v>51</v>
      </c>
      <c r="C22">
        <v>48</v>
      </c>
      <c r="D22">
        <v>50.1</v>
      </c>
      <c r="E22">
        <v>50.1</v>
      </c>
      <c r="F22">
        <v>50.1</v>
      </c>
      <c r="G22">
        <v>50.32</v>
      </c>
      <c r="H22">
        <v>50.09</v>
      </c>
      <c r="I22">
        <v>50.09</v>
      </c>
      <c r="J22">
        <v>50.06</v>
      </c>
      <c r="K22">
        <v>50.1</v>
      </c>
      <c r="L22">
        <v>50.5</v>
      </c>
      <c r="M22">
        <v>50.1</v>
      </c>
      <c r="N22">
        <v>110</v>
      </c>
      <c r="O22">
        <v>50.1</v>
      </c>
      <c r="P22">
        <v>50.1</v>
      </c>
      <c r="Q22">
        <v>51</v>
      </c>
      <c r="R22">
        <v>50.099899999999998</v>
      </c>
      <c r="S22" s="6">
        <v>50.1</v>
      </c>
      <c r="T22">
        <v>50.5</v>
      </c>
      <c r="U22">
        <v>50.1</v>
      </c>
      <c r="V22">
        <v>50.1</v>
      </c>
      <c r="W22">
        <v>50.25</v>
      </c>
      <c r="X22">
        <v>50.1</v>
      </c>
      <c r="Y22">
        <v>49.83</v>
      </c>
      <c r="Z22">
        <v>70.48</v>
      </c>
    </row>
    <row r="23" spans="1:26">
      <c r="A23" t="s">
        <v>632</v>
      </c>
      <c r="B23">
        <v>50</v>
      </c>
      <c r="C23">
        <v>46</v>
      </c>
      <c r="D23">
        <v>49.23</v>
      </c>
      <c r="E23">
        <v>49.24</v>
      </c>
      <c r="F23">
        <v>49.23</v>
      </c>
      <c r="G23">
        <v>49.19</v>
      </c>
      <c r="H23">
        <v>49.23</v>
      </c>
      <c r="I23">
        <v>49.23</v>
      </c>
      <c r="J23">
        <v>49.24</v>
      </c>
      <c r="K23">
        <v>49.24</v>
      </c>
      <c r="L23">
        <v>49.8</v>
      </c>
      <c r="M23">
        <v>49.23</v>
      </c>
      <c r="N23">
        <v>108.47</v>
      </c>
      <c r="O23">
        <v>49.23</v>
      </c>
      <c r="P23">
        <v>49.24</v>
      </c>
      <c r="Q23">
        <v>50</v>
      </c>
      <c r="R23">
        <v>49.237499999999997</v>
      </c>
      <c r="S23" s="6">
        <v>49.24</v>
      </c>
      <c r="T23">
        <v>49.8</v>
      </c>
      <c r="U23">
        <v>49.23</v>
      </c>
      <c r="V23">
        <v>49.24</v>
      </c>
      <c r="W23">
        <v>49.38</v>
      </c>
      <c r="X23">
        <v>49.24</v>
      </c>
      <c r="Y23">
        <v>49.03</v>
      </c>
      <c r="Z23">
        <v>70.459999999999994</v>
      </c>
    </row>
    <row r="24" spans="1:26">
      <c r="A24" t="s">
        <v>633</v>
      </c>
      <c r="B24">
        <v>49</v>
      </c>
      <c r="C24">
        <v>43</v>
      </c>
      <c r="D24">
        <v>48.2</v>
      </c>
      <c r="E24">
        <v>48.21</v>
      </c>
      <c r="F24">
        <v>48.2</v>
      </c>
      <c r="G24">
        <v>48.32</v>
      </c>
      <c r="H24">
        <v>48.2</v>
      </c>
      <c r="I24">
        <v>48.2</v>
      </c>
      <c r="J24">
        <v>48.21</v>
      </c>
      <c r="K24">
        <v>48.21</v>
      </c>
      <c r="L24">
        <v>48.68</v>
      </c>
      <c r="M24">
        <v>48.2</v>
      </c>
      <c r="N24">
        <v>106.16</v>
      </c>
      <c r="O24">
        <v>48.2</v>
      </c>
      <c r="P24">
        <v>48.21</v>
      </c>
      <c r="Q24">
        <v>49</v>
      </c>
      <c r="R24">
        <v>48.208300000000001</v>
      </c>
      <c r="S24" s="6">
        <v>48.21</v>
      </c>
      <c r="T24">
        <v>48.68</v>
      </c>
      <c r="U24">
        <v>48.2</v>
      </c>
      <c r="V24">
        <v>48.21</v>
      </c>
      <c r="W24">
        <v>48.5</v>
      </c>
      <c r="X24">
        <v>48.21</v>
      </c>
      <c r="Y24">
        <v>47.68</v>
      </c>
      <c r="Z24">
        <v>70.430000000000007</v>
      </c>
    </row>
    <row r="25" spans="1:26">
      <c r="A25" t="s">
        <v>634</v>
      </c>
      <c r="B25">
        <v>48</v>
      </c>
      <c r="C25">
        <v>41</v>
      </c>
      <c r="D25">
        <v>47.36</v>
      </c>
      <c r="E25">
        <v>47.36</v>
      </c>
      <c r="F25">
        <v>47.36</v>
      </c>
      <c r="G25">
        <v>47.57</v>
      </c>
      <c r="H25">
        <v>47.36</v>
      </c>
      <c r="I25">
        <v>47.36</v>
      </c>
      <c r="J25">
        <v>47.36</v>
      </c>
      <c r="K25">
        <v>47.37</v>
      </c>
      <c r="L25">
        <v>47.88</v>
      </c>
      <c r="M25">
        <v>47.36</v>
      </c>
      <c r="N25">
        <v>104.63</v>
      </c>
      <c r="O25">
        <v>47.36</v>
      </c>
      <c r="P25">
        <v>47.37</v>
      </c>
      <c r="Q25">
        <v>48</v>
      </c>
      <c r="R25">
        <v>47.3645</v>
      </c>
      <c r="S25" s="6">
        <v>47.36</v>
      </c>
      <c r="T25">
        <v>47.88</v>
      </c>
      <c r="U25">
        <v>47.36</v>
      </c>
      <c r="V25">
        <v>47.36</v>
      </c>
      <c r="W25">
        <v>47.5</v>
      </c>
      <c r="X25">
        <v>47.37</v>
      </c>
      <c r="Y25">
        <v>46.95</v>
      </c>
      <c r="Z25">
        <v>70.41</v>
      </c>
    </row>
    <row r="26" spans="1:26">
      <c r="A26" t="s">
        <v>635</v>
      </c>
      <c r="B26">
        <v>47</v>
      </c>
      <c r="C26">
        <v>38</v>
      </c>
      <c r="D26">
        <v>46.06</v>
      </c>
      <c r="E26">
        <v>46.06</v>
      </c>
      <c r="F26">
        <v>46.06</v>
      </c>
      <c r="G26">
        <v>45.72</v>
      </c>
      <c r="H26">
        <v>46.06</v>
      </c>
      <c r="I26">
        <v>46.06</v>
      </c>
      <c r="J26">
        <v>46.06</v>
      </c>
      <c r="K26">
        <v>46.06</v>
      </c>
      <c r="L26">
        <v>46.54</v>
      </c>
      <c r="M26">
        <v>46.06</v>
      </c>
      <c r="N26">
        <v>102.33</v>
      </c>
      <c r="O26">
        <v>46.06</v>
      </c>
      <c r="P26">
        <v>46.06</v>
      </c>
      <c r="Q26">
        <v>47</v>
      </c>
      <c r="R26">
        <v>46.062399999999997</v>
      </c>
      <c r="S26" s="6">
        <v>46.06</v>
      </c>
      <c r="T26">
        <v>46.54</v>
      </c>
      <c r="U26">
        <v>46.06</v>
      </c>
      <c r="V26">
        <v>46.06</v>
      </c>
      <c r="W26">
        <v>46.25</v>
      </c>
      <c r="X26">
        <v>46.06</v>
      </c>
      <c r="Y26">
        <v>45.78</v>
      </c>
      <c r="Z26">
        <v>70.38</v>
      </c>
    </row>
    <row r="27" spans="1:26">
      <c r="A27" t="s">
        <v>636</v>
      </c>
      <c r="B27">
        <v>46</v>
      </c>
      <c r="C27">
        <v>35</v>
      </c>
      <c r="D27">
        <v>44.93</v>
      </c>
      <c r="E27">
        <v>44.94</v>
      </c>
      <c r="F27">
        <v>44.93</v>
      </c>
      <c r="G27">
        <v>44.72</v>
      </c>
      <c r="H27">
        <v>44.93</v>
      </c>
      <c r="I27">
        <v>44.93</v>
      </c>
      <c r="J27">
        <v>44.94</v>
      </c>
      <c r="K27">
        <v>44.94</v>
      </c>
      <c r="L27">
        <v>45.26</v>
      </c>
      <c r="M27">
        <v>44.93</v>
      </c>
      <c r="N27">
        <v>100.02</v>
      </c>
      <c r="O27">
        <v>44.93</v>
      </c>
      <c r="P27">
        <v>44.94</v>
      </c>
      <c r="Q27">
        <v>46</v>
      </c>
      <c r="R27">
        <v>44.937399999999997</v>
      </c>
      <c r="S27" s="6">
        <v>44.94</v>
      </c>
      <c r="T27">
        <v>45.26</v>
      </c>
      <c r="U27">
        <v>44.93</v>
      </c>
      <c r="V27">
        <v>44.94</v>
      </c>
      <c r="W27">
        <v>45</v>
      </c>
      <c r="X27">
        <v>44.94</v>
      </c>
      <c r="Y27">
        <v>44.55</v>
      </c>
      <c r="Z27">
        <v>70.349999999999994</v>
      </c>
    </row>
    <row r="28" spans="1:26">
      <c r="A28" t="s">
        <v>637</v>
      </c>
      <c r="B28">
        <v>45</v>
      </c>
      <c r="C28">
        <v>33</v>
      </c>
      <c r="D28">
        <v>44.1</v>
      </c>
      <c r="E28">
        <v>44.1</v>
      </c>
      <c r="F28">
        <v>44.1</v>
      </c>
      <c r="G28">
        <v>43.72</v>
      </c>
      <c r="H28">
        <v>44.1</v>
      </c>
      <c r="I28">
        <v>44.1</v>
      </c>
      <c r="J28">
        <v>44.1</v>
      </c>
      <c r="K28">
        <v>44.15</v>
      </c>
      <c r="L28">
        <v>44.62</v>
      </c>
      <c r="M28">
        <v>44.1</v>
      </c>
      <c r="N28">
        <v>98.49</v>
      </c>
      <c r="O28">
        <v>44.1</v>
      </c>
      <c r="P28">
        <v>44.1</v>
      </c>
      <c r="Q28">
        <v>45</v>
      </c>
      <c r="R28">
        <v>44.104100000000003</v>
      </c>
      <c r="S28" s="6">
        <v>44.1</v>
      </c>
      <c r="T28">
        <v>44.62</v>
      </c>
      <c r="U28">
        <v>44.1</v>
      </c>
      <c r="V28">
        <v>44.1</v>
      </c>
      <c r="W28">
        <v>44.13</v>
      </c>
      <c r="X28">
        <v>44.1</v>
      </c>
      <c r="Y28">
        <v>43.81</v>
      </c>
      <c r="Z28">
        <v>70.33</v>
      </c>
    </row>
    <row r="29" spans="1:26">
      <c r="A29" t="s">
        <v>638</v>
      </c>
      <c r="B29">
        <v>44</v>
      </c>
      <c r="C29">
        <v>30</v>
      </c>
      <c r="D29">
        <v>43.01</v>
      </c>
      <c r="E29">
        <v>43.01</v>
      </c>
      <c r="F29">
        <v>43.01</v>
      </c>
      <c r="G29">
        <v>42.97</v>
      </c>
      <c r="H29">
        <v>43</v>
      </c>
      <c r="I29">
        <v>43</v>
      </c>
      <c r="J29">
        <v>43.01</v>
      </c>
      <c r="K29">
        <v>43.02</v>
      </c>
      <c r="L29">
        <v>43.59</v>
      </c>
      <c r="M29">
        <v>43.01</v>
      </c>
      <c r="N29">
        <v>96.18</v>
      </c>
      <c r="O29">
        <v>43.01</v>
      </c>
      <c r="P29">
        <v>43.01</v>
      </c>
      <c r="Q29">
        <v>44</v>
      </c>
      <c r="R29">
        <v>43.010399999999997</v>
      </c>
      <c r="S29" s="6">
        <v>43.01</v>
      </c>
      <c r="T29">
        <v>43.59</v>
      </c>
      <c r="U29">
        <v>43.01</v>
      </c>
      <c r="V29">
        <v>43.01</v>
      </c>
      <c r="W29">
        <v>43.38</v>
      </c>
      <c r="X29">
        <v>43.01</v>
      </c>
      <c r="Y29">
        <v>42.78</v>
      </c>
      <c r="Z29">
        <v>70.3</v>
      </c>
    </row>
    <row r="30" spans="1:26">
      <c r="A30" t="s">
        <v>639</v>
      </c>
      <c r="B30">
        <v>43</v>
      </c>
      <c r="C30">
        <v>28</v>
      </c>
      <c r="D30">
        <v>42.25</v>
      </c>
      <c r="E30">
        <v>42.25</v>
      </c>
      <c r="F30">
        <v>42.25</v>
      </c>
      <c r="G30">
        <v>42.39</v>
      </c>
      <c r="H30">
        <v>42.24</v>
      </c>
      <c r="I30">
        <v>42.24</v>
      </c>
      <c r="J30">
        <v>42.25</v>
      </c>
      <c r="K30">
        <v>42.25</v>
      </c>
      <c r="L30">
        <v>42.78</v>
      </c>
      <c r="M30">
        <v>42.25</v>
      </c>
      <c r="N30">
        <v>94.65</v>
      </c>
      <c r="O30">
        <v>42.25</v>
      </c>
      <c r="P30">
        <v>42.25</v>
      </c>
      <c r="Q30">
        <v>43</v>
      </c>
      <c r="R30">
        <v>42.249899999999997</v>
      </c>
      <c r="S30" s="6">
        <v>42.25</v>
      </c>
      <c r="T30">
        <v>42.78</v>
      </c>
      <c r="U30">
        <v>42.25</v>
      </c>
      <c r="V30">
        <v>42.25</v>
      </c>
      <c r="W30">
        <v>42.63</v>
      </c>
      <c r="X30">
        <v>42.25</v>
      </c>
      <c r="Y30">
        <v>42.11</v>
      </c>
      <c r="Z30">
        <v>70.28</v>
      </c>
    </row>
    <row r="31" spans="1:26">
      <c r="A31" t="s">
        <v>640</v>
      </c>
      <c r="B31">
        <v>42</v>
      </c>
      <c r="C31">
        <v>25</v>
      </c>
      <c r="D31">
        <v>41.07</v>
      </c>
      <c r="E31">
        <v>41.07</v>
      </c>
      <c r="F31">
        <v>41.07</v>
      </c>
      <c r="G31">
        <v>41.55</v>
      </c>
      <c r="H31">
        <v>41.07</v>
      </c>
      <c r="I31">
        <v>41.07</v>
      </c>
      <c r="J31">
        <v>41.04</v>
      </c>
      <c r="K31">
        <v>41.07</v>
      </c>
      <c r="L31">
        <v>41.57</v>
      </c>
      <c r="M31">
        <v>41.07</v>
      </c>
      <c r="N31">
        <v>92.34</v>
      </c>
      <c r="O31">
        <v>41.07</v>
      </c>
      <c r="P31">
        <v>41.07</v>
      </c>
      <c r="Q31">
        <v>42</v>
      </c>
      <c r="R31">
        <v>41.072899999999997</v>
      </c>
      <c r="S31" s="6">
        <v>41.07</v>
      </c>
      <c r="T31">
        <v>41.57</v>
      </c>
      <c r="U31">
        <v>41.07</v>
      </c>
      <c r="V31">
        <v>41.07</v>
      </c>
      <c r="W31">
        <v>41.38</v>
      </c>
      <c r="X31">
        <v>41.07</v>
      </c>
      <c r="Y31">
        <v>41.15</v>
      </c>
      <c r="Z31">
        <v>70.25</v>
      </c>
    </row>
    <row r="32" spans="1:26">
      <c r="A32" t="s">
        <v>641</v>
      </c>
      <c r="B32">
        <v>41</v>
      </c>
      <c r="C32">
        <v>22</v>
      </c>
      <c r="D32">
        <v>40.119999999999997</v>
      </c>
      <c r="E32">
        <v>40.130000000000003</v>
      </c>
      <c r="F32">
        <v>40.119999999999997</v>
      </c>
      <c r="G32">
        <v>41.05</v>
      </c>
      <c r="H32">
        <v>40.119999999999997</v>
      </c>
      <c r="I32">
        <v>40.119999999999997</v>
      </c>
      <c r="J32">
        <v>40.130000000000003</v>
      </c>
      <c r="K32">
        <v>40.119999999999997</v>
      </c>
      <c r="L32">
        <v>40.619999999999997</v>
      </c>
      <c r="M32">
        <v>40.119999999999997</v>
      </c>
      <c r="N32">
        <v>90.04</v>
      </c>
      <c r="O32">
        <v>40.119999999999997</v>
      </c>
      <c r="P32">
        <v>40.119999999999997</v>
      </c>
      <c r="Q32">
        <v>41</v>
      </c>
      <c r="R32">
        <v>40.124899999999997</v>
      </c>
      <c r="S32" s="6">
        <v>40.130000000000003</v>
      </c>
      <c r="T32">
        <v>40.619999999999997</v>
      </c>
      <c r="U32">
        <v>40.119999999999997</v>
      </c>
      <c r="V32">
        <v>40.130000000000003</v>
      </c>
      <c r="W32">
        <v>40.130000000000003</v>
      </c>
      <c r="X32">
        <v>40.119999999999997</v>
      </c>
      <c r="Y32">
        <v>40.090000000000003</v>
      </c>
      <c r="Z32">
        <v>70.22</v>
      </c>
    </row>
    <row r="33" spans="1:26">
      <c r="A33" t="s">
        <v>642</v>
      </c>
      <c r="B33">
        <v>40</v>
      </c>
      <c r="C33">
        <v>20</v>
      </c>
      <c r="D33">
        <v>39.47</v>
      </c>
      <c r="E33">
        <v>39.479999999999997</v>
      </c>
      <c r="F33">
        <v>39.47</v>
      </c>
      <c r="G33">
        <v>40.39</v>
      </c>
      <c r="H33">
        <v>39.47</v>
      </c>
      <c r="I33">
        <v>39.47</v>
      </c>
      <c r="J33">
        <v>39.479999999999997</v>
      </c>
      <c r="K33">
        <v>39.479999999999997</v>
      </c>
      <c r="L33">
        <v>40.07</v>
      </c>
      <c r="M33">
        <v>39.47</v>
      </c>
      <c r="N33">
        <v>88.5</v>
      </c>
      <c r="O33">
        <v>39.47</v>
      </c>
      <c r="P33">
        <v>39.479999999999997</v>
      </c>
      <c r="Q33">
        <v>40</v>
      </c>
      <c r="R33">
        <v>39.479100000000003</v>
      </c>
      <c r="S33" s="6">
        <v>39.479999999999997</v>
      </c>
      <c r="T33">
        <v>40.07</v>
      </c>
      <c r="U33">
        <v>39.47</v>
      </c>
      <c r="V33">
        <v>39.479999999999997</v>
      </c>
      <c r="W33">
        <v>39.75</v>
      </c>
      <c r="X33">
        <v>39.479999999999997</v>
      </c>
      <c r="Y33">
        <v>39.479999999999997</v>
      </c>
      <c r="Z33">
        <v>70.2</v>
      </c>
    </row>
    <row r="34" spans="1:26">
      <c r="A34" t="s">
        <v>643</v>
      </c>
      <c r="B34">
        <v>39</v>
      </c>
      <c r="C34">
        <v>17</v>
      </c>
      <c r="D34">
        <v>38.56</v>
      </c>
      <c r="E34">
        <v>38.57</v>
      </c>
      <c r="F34">
        <v>38.56</v>
      </c>
      <c r="G34">
        <v>39.47</v>
      </c>
      <c r="H34">
        <v>38.56</v>
      </c>
      <c r="I34">
        <v>38.56</v>
      </c>
      <c r="J34">
        <v>38.57</v>
      </c>
      <c r="K34">
        <v>38.57</v>
      </c>
      <c r="L34">
        <v>39.08</v>
      </c>
      <c r="M34">
        <v>38.56</v>
      </c>
      <c r="N34">
        <v>86.2</v>
      </c>
      <c r="O34">
        <v>38.56</v>
      </c>
      <c r="P34">
        <v>38.57</v>
      </c>
      <c r="Q34">
        <v>39</v>
      </c>
      <c r="R34">
        <v>38.566600000000001</v>
      </c>
      <c r="S34" s="6">
        <v>38.57</v>
      </c>
      <c r="T34">
        <v>39.08</v>
      </c>
      <c r="U34">
        <v>38.56</v>
      </c>
      <c r="V34">
        <v>38.57</v>
      </c>
      <c r="W34">
        <v>38.75</v>
      </c>
      <c r="X34">
        <v>38.57</v>
      </c>
      <c r="Y34">
        <v>38.54</v>
      </c>
      <c r="Z34">
        <v>70.17</v>
      </c>
    </row>
    <row r="35" spans="1:26">
      <c r="A35" t="s">
        <v>644</v>
      </c>
      <c r="B35">
        <v>38</v>
      </c>
      <c r="C35">
        <v>15</v>
      </c>
      <c r="D35">
        <v>37.83</v>
      </c>
      <c r="E35">
        <v>37.83</v>
      </c>
      <c r="F35">
        <v>37.83</v>
      </c>
      <c r="G35">
        <v>38.72</v>
      </c>
      <c r="H35">
        <v>37.83</v>
      </c>
      <c r="I35">
        <v>37.83</v>
      </c>
      <c r="J35">
        <v>37.83</v>
      </c>
      <c r="K35">
        <v>37.83</v>
      </c>
      <c r="L35">
        <v>38.409999999999997</v>
      </c>
      <c r="M35">
        <v>37.83</v>
      </c>
      <c r="N35">
        <v>84.66</v>
      </c>
      <c r="O35">
        <v>37.83</v>
      </c>
      <c r="P35">
        <v>37.83</v>
      </c>
      <c r="Q35">
        <v>38</v>
      </c>
      <c r="R35">
        <v>37.831200000000003</v>
      </c>
      <c r="S35" s="6">
        <v>37.83</v>
      </c>
      <c r="T35">
        <v>38.409999999999997</v>
      </c>
      <c r="U35">
        <v>37.83</v>
      </c>
      <c r="V35">
        <v>37.83</v>
      </c>
      <c r="W35">
        <v>38</v>
      </c>
      <c r="X35">
        <v>37.83</v>
      </c>
      <c r="Y35">
        <v>37.9</v>
      </c>
      <c r="Z35">
        <v>70.150000000000006</v>
      </c>
    </row>
    <row r="36" spans="1:26">
      <c r="A36" t="s">
        <v>645</v>
      </c>
      <c r="B36">
        <v>37</v>
      </c>
      <c r="C36">
        <v>12</v>
      </c>
      <c r="D36">
        <v>36.950000000000003</v>
      </c>
      <c r="E36">
        <v>36.96</v>
      </c>
      <c r="F36">
        <v>36.950000000000003</v>
      </c>
      <c r="G36">
        <v>37.72</v>
      </c>
      <c r="H36">
        <v>36.950000000000003</v>
      </c>
      <c r="I36">
        <v>36.950000000000003</v>
      </c>
      <c r="J36">
        <v>36.96</v>
      </c>
      <c r="K36">
        <v>36.96</v>
      </c>
      <c r="L36">
        <v>37.44</v>
      </c>
      <c r="M36">
        <v>36.950000000000003</v>
      </c>
      <c r="N36">
        <v>82.36</v>
      </c>
      <c r="O36">
        <v>36.950000000000003</v>
      </c>
      <c r="P36">
        <v>36.96</v>
      </c>
      <c r="Q36">
        <v>37</v>
      </c>
      <c r="R36">
        <v>36.956200000000003</v>
      </c>
      <c r="S36" s="6">
        <v>36.96</v>
      </c>
      <c r="T36">
        <v>37.44</v>
      </c>
      <c r="U36">
        <v>36.950000000000003</v>
      </c>
      <c r="V36">
        <v>36.96</v>
      </c>
      <c r="W36">
        <v>37</v>
      </c>
      <c r="X36">
        <v>36.96</v>
      </c>
      <c r="Y36">
        <v>36.92</v>
      </c>
      <c r="Z36">
        <v>70.12</v>
      </c>
    </row>
    <row r="37" spans="1:26">
      <c r="A37" t="s">
        <v>646</v>
      </c>
      <c r="B37">
        <v>36</v>
      </c>
      <c r="C37">
        <v>10</v>
      </c>
      <c r="D37">
        <v>36.299999999999997</v>
      </c>
      <c r="E37">
        <v>36.299999999999997</v>
      </c>
      <c r="F37">
        <v>36.299999999999997</v>
      </c>
      <c r="G37">
        <v>37.049999999999997</v>
      </c>
      <c r="H37">
        <v>36.299999999999997</v>
      </c>
      <c r="I37">
        <v>36.299999999999997</v>
      </c>
      <c r="J37">
        <v>36.299999999999997</v>
      </c>
      <c r="K37">
        <v>36.299999999999997</v>
      </c>
      <c r="L37">
        <v>36.83</v>
      </c>
      <c r="M37">
        <v>36.299999999999997</v>
      </c>
      <c r="N37">
        <v>80.819999999999993</v>
      </c>
      <c r="O37">
        <v>36.299999999999997</v>
      </c>
      <c r="P37">
        <v>36.299999999999997</v>
      </c>
      <c r="Q37">
        <v>36</v>
      </c>
      <c r="R37">
        <v>36.302</v>
      </c>
      <c r="S37" s="6">
        <v>36.299999999999997</v>
      </c>
      <c r="T37">
        <v>36.83</v>
      </c>
      <c r="U37">
        <v>36.299999999999997</v>
      </c>
      <c r="V37">
        <v>36.299999999999997</v>
      </c>
      <c r="W37">
        <v>36.380000000000003</v>
      </c>
      <c r="X37">
        <v>36.299999999999997</v>
      </c>
      <c r="Y37">
        <v>36.28</v>
      </c>
      <c r="Z37">
        <v>70.099999999999994</v>
      </c>
    </row>
    <row r="38" spans="1:26">
      <c r="A38" t="s">
        <v>647</v>
      </c>
      <c r="B38">
        <v>35</v>
      </c>
      <c r="C38">
        <v>8</v>
      </c>
      <c r="D38">
        <v>35.54</v>
      </c>
      <c r="E38">
        <v>35.54</v>
      </c>
      <c r="F38">
        <v>35.54</v>
      </c>
      <c r="G38">
        <v>36.22</v>
      </c>
      <c r="H38">
        <v>35.54</v>
      </c>
      <c r="I38">
        <v>35.54</v>
      </c>
      <c r="J38">
        <v>35.54</v>
      </c>
      <c r="K38">
        <v>35.54</v>
      </c>
      <c r="L38">
        <v>36.08</v>
      </c>
      <c r="M38">
        <v>35.54</v>
      </c>
      <c r="N38">
        <v>79.290000000000006</v>
      </c>
      <c r="O38">
        <v>35.54</v>
      </c>
      <c r="P38">
        <v>35.54</v>
      </c>
      <c r="Q38">
        <v>35</v>
      </c>
      <c r="R38">
        <v>35.541600000000003</v>
      </c>
      <c r="S38" s="6">
        <v>35.54</v>
      </c>
      <c r="T38">
        <v>36.08</v>
      </c>
      <c r="U38">
        <v>35.54</v>
      </c>
      <c r="V38">
        <v>35.54</v>
      </c>
      <c r="W38">
        <v>35.75</v>
      </c>
      <c r="X38">
        <v>35.53</v>
      </c>
      <c r="Y38">
        <v>35.619999999999997</v>
      </c>
      <c r="Z38">
        <v>70.08</v>
      </c>
    </row>
    <row r="39" spans="1:26">
      <c r="A39" t="s">
        <v>648</v>
      </c>
      <c r="B39">
        <v>34</v>
      </c>
      <c r="C39">
        <v>6</v>
      </c>
      <c r="D39">
        <v>34.659999999999997</v>
      </c>
      <c r="E39">
        <v>34.67</v>
      </c>
      <c r="F39">
        <v>34.659999999999997</v>
      </c>
      <c r="G39">
        <v>34.72</v>
      </c>
      <c r="H39">
        <v>34.659999999999997</v>
      </c>
      <c r="I39">
        <v>34.659999999999997</v>
      </c>
      <c r="J39">
        <v>34.67</v>
      </c>
      <c r="K39">
        <v>34.71</v>
      </c>
      <c r="L39">
        <v>35.200000000000003</v>
      </c>
      <c r="M39">
        <v>34.659999999999997</v>
      </c>
      <c r="N39">
        <v>77.75</v>
      </c>
      <c r="O39">
        <v>34.659999999999997</v>
      </c>
      <c r="P39">
        <v>34.67</v>
      </c>
      <c r="Q39">
        <v>34</v>
      </c>
      <c r="R39">
        <v>34.666600000000003</v>
      </c>
      <c r="S39" s="6">
        <v>34.67</v>
      </c>
      <c r="T39">
        <v>35.200000000000003</v>
      </c>
      <c r="U39">
        <v>34.659999999999997</v>
      </c>
      <c r="V39">
        <v>34.67</v>
      </c>
      <c r="W39">
        <v>34.75</v>
      </c>
      <c r="X39">
        <v>34.64</v>
      </c>
      <c r="Y39">
        <v>34.82</v>
      </c>
      <c r="Z39">
        <v>70.06</v>
      </c>
    </row>
    <row r="40" spans="1:26">
      <c r="A40" t="s">
        <v>649</v>
      </c>
      <c r="B40">
        <v>33</v>
      </c>
      <c r="C40">
        <v>5</v>
      </c>
      <c r="D40">
        <v>34.1</v>
      </c>
      <c r="E40">
        <v>34.1</v>
      </c>
      <c r="F40">
        <v>34.1</v>
      </c>
      <c r="G40">
        <v>34.22</v>
      </c>
      <c r="H40">
        <v>34.1</v>
      </c>
      <c r="I40">
        <v>34.1</v>
      </c>
      <c r="J40">
        <v>34.1</v>
      </c>
      <c r="K40">
        <v>34.15</v>
      </c>
      <c r="L40">
        <v>34.71</v>
      </c>
      <c r="M40">
        <v>34.1</v>
      </c>
      <c r="N40">
        <v>76.989999999999995</v>
      </c>
      <c r="O40">
        <v>34.1</v>
      </c>
      <c r="P40">
        <v>34.11</v>
      </c>
      <c r="Q40">
        <v>33</v>
      </c>
      <c r="R40">
        <v>34.104100000000003</v>
      </c>
      <c r="S40" s="6">
        <v>34.1</v>
      </c>
      <c r="T40">
        <v>34.71</v>
      </c>
      <c r="U40">
        <v>34.1</v>
      </c>
      <c r="V40">
        <v>34.1</v>
      </c>
      <c r="W40">
        <v>34.5</v>
      </c>
      <c r="X40">
        <v>34.08</v>
      </c>
      <c r="Y40">
        <v>34.33</v>
      </c>
      <c r="Z40">
        <v>70.05</v>
      </c>
    </row>
    <row r="41" spans="1:26">
      <c r="A41" t="s">
        <v>650</v>
      </c>
      <c r="B41">
        <v>32</v>
      </c>
      <c r="C41">
        <v>3</v>
      </c>
      <c r="D41">
        <v>33</v>
      </c>
      <c r="E41">
        <v>33</v>
      </c>
      <c r="F41">
        <v>33</v>
      </c>
      <c r="G41">
        <v>32.72</v>
      </c>
      <c r="H41">
        <v>33</v>
      </c>
      <c r="I41">
        <v>33</v>
      </c>
      <c r="J41">
        <v>32.94</v>
      </c>
      <c r="K41">
        <v>33</v>
      </c>
      <c r="L41">
        <v>33.47</v>
      </c>
      <c r="M41">
        <v>33</v>
      </c>
      <c r="N41">
        <v>75.45</v>
      </c>
      <c r="O41">
        <v>33</v>
      </c>
      <c r="P41">
        <v>33</v>
      </c>
      <c r="Q41">
        <v>32</v>
      </c>
      <c r="R41">
        <v>33</v>
      </c>
      <c r="S41" s="6">
        <v>33</v>
      </c>
      <c r="T41">
        <v>33.5</v>
      </c>
      <c r="U41">
        <v>33</v>
      </c>
      <c r="V41">
        <v>33</v>
      </c>
      <c r="W41">
        <v>33.25</v>
      </c>
      <c r="X41">
        <v>33.03</v>
      </c>
      <c r="Y41">
        <v>33</v>
      </c>
      <c r="Z41">
        <v>70.03</v>
      </c>
    </row>
    <row r="42" spans="1:26">
      <c r="A42" t="s">
        <v>651</v>
      </c>
      <c r="B42">
        <v>31</v>
      </c>
      <c r="C42">
        <v>2</v>
      </c>
      <c r="D42">
        <v>32.18</v>
      </c>
      <c r="E42">
        <v>32.19</v>
      </c>
      <c r="F42">
        <v>32.18</v>
      </c>
      <c r="G42">
        <v>32.22</v>
      </c>
      <c r="H42">
        <v>32.18</v>
      </c>
      <c r="I42">
        <v>32.18</v>
      </c>
      <c r="J42">
        <v>32.19</v>
      </c>
      <c r="K42">
        <v>32.19</v>
      </c>
      <c r="L42">
        <v>32.69</v>
      </c>
      <c r="M42">
        <v>32.18</v>
      </c>
      <c r="N42">
        <v>74.680000000000007</v>
      </c>
      <c r="O42">
        <v>32.06</v>
      </c>
      <c r="P42">
        <v>32.19</v>
      </c>
      <c r="Q42">
        <v>31</v>
      </c>
      <c r="R42">
        <v>32.1875</v>
      </c>
      <c r="S42" s="6">
        <v>32.19</v>
      </c>
      <c r="T42">
        <v>32.75</v>
      </c>
      <c r="U42">
        <v>32.18</v>
      </c>
      <c r="V42">
        <v>32.06</v>
      </c>
      <c r="W42">
        <v>32.75</v>
      </c>
      <c r="X42">
        <v>32.200000000000003</v>
      </c>
      <c r="Y42">
        <v>32.299999999999997</v>
      </c>
      <c r="Z42">
        <v>70.02</v>
      </c>
    </row>
    <row r="43" spans="1:26">
      <c r="A43" t="s">
        <v>652</v>
      </c>
      <c r="B43">
        <v>30</v>
      </c>
      <c r="C43">
        <v>2</v>
      </c>
      <c r="D43">
        <v>31.71</v>
      </c>
      <c r="E43">
        <v>32.19</v>
      </c>
      <c r="F43">
        <v>32.18</v>
      </c>
      <c r="G43">
        <v>32.22</v>
      </c>
      <c r="H43">
        <v>32.18</v>
      </c>
      <c r="I43">
        <v>32.18</v>
      </c>
      <c r="J43">
        <v>32.19</v>
      </c>
      <c r="K43">
        <v>32.19</v>
      </c>
      <c r="L43">
        <v>32.69</v>
      </c>
      <c r="M43">
        <v>32.18</v>
      </c>
      <c r="N43">
        <v>74.680000000000007</v>
      </c>
      <c r="O43">
        <v>32.06</v>
      </c>
      <c r="P43">
        <v>32.19</v>
      </c>
      <c r="Q43">
        <v>30</v>
      </c>
      <c r="R43">
        <v>32.1875</v>
      </c>
      <c r="S43" s="6">
        <v>32.19</v>
      </c>
      <c r="T43">
        <v>32.75</v>
      </c>
      <c r="U43">
        <v>32.18</v>
      </c>
      <c r="V43">
        <v>32.06</v>
      </c>
      <c r="W43">
        <v>32.75</v>
      </c>
      <c r="X43">
        <v>32.200000000000003</v>
      </c>
      <c r="Y43">
        <v>32.299999999999997</v>
      </c>
      <c r="Z43">
        <v>70.02</v>
      </c>
    </row>
    <row r="44" spans="1:26">
      <c r="A44" t="s">
        <v>653</v>
      </c>
      <c r="B44">
        <v>29</v>
      </c>
      <c r="C44">
        <v>1</v>
      </c>
      <c r="D44">
        <v>31.25</v>
      </c>
      <c r="E44">
        <v>31.33</v>
      </c>
      <c r="F44">
        <v>31.25</v>
      </c>
      <c r="G44">
        <v>30.72</v>
      </c>
      <c r="H44">
        <v>31.25</v>
      </c>
      <c r="I44">
        <v>31.25</v>
      </c>
      <c r="J44">
        <v>31.25</v>
      </c>
      <c r="K44">
        <v>31.25</v>
      </c>
      <c r="L44">
        <v>31.31</v>
      </c>
      <c r="M44">
        <v>31.25</v>
      </c>
      <c r="N44">
        <v>0</v>
      </c>
      <c r="O44">
        <v>30.93</v>
      </c>
      <c r="P44">
        <v>31.25</v>
      </c>
      <c r="Q44">
        <v>29</v>
      </c>
      <c r="R44">
        <v>31.25</v>
      </c>
      <c r="S44" s="6">
        <v>31.33</v>
      </c>
      <c r="T44">
        <v>31.63</v>
      </c>
      <c r="U44">
        <v>31.25</v>
      </c>
      <c r="V44">
        <v>30.94</v>
      </c>
      <c r="W44">
        <v>31.63</v>
      </c>
      <c r="X44">
        <v>31.25</v>
      </c>
      <c r="Y44">
        <v>31.46</v>
      </c>
      <c r="Z44">
        <v>0</v>
      </c>
    </row>
    <row r="45" spans="1:26">
      <c r="A45" t="s">
        <v>654</v>
      </c>
      <c r="B45">
        <v>28</v>
      </c>
      <c r="C45">
        <v>1</v>
      </c>
      <c r="D45">
        <v>30.43</v>
      </c>
      <c r="E45">
        <v>31.33</v>
      </c>
      <c r="F45">
        <v>31.25</v>
      </c>
      <c r="G45">
        <v>30.72</v>
      </c>
      <c r="H45">
        <v>31.25</v>
      </c>
      <c r="I45">
        <v>31.25</v>
      </c>
      <c r="J45">
        <v>31.25</v>
      </c>
      <c r="K45">
        <v>31.25</v>
      </c>
      <c r="L45">
        <v>31.31</v>
      </c>
      <c r="M45">
        <v>31.25</v>
      </c>
      <c r="N45">
        <v>0</v>
      </c>
      <c r="O45">
        <v>30.93</v>
      </c>
      <c r="P45">
        <v>31.25</v>
      </c>
      <c r="Q45">
        <v>28</v>
      </c>
      <c r="R45">
        <v>31.25</v>
      </c>
      <c r="S45" s="6">
        <v>31.33</v>
      </c>
      <c r="T45">
        <v>31.63</v>
      </c>
      <c r="U45">
        <v>31.25</v>
      </c>
      <c r="V45">
        <v>30.94</v>
      </c>
      <c r="W45">
        <v>31.63</v>
      </c>
      <c r="X45">
        <v>31.25</v>
      </c>
      <c r="Y45">
        <v>31.46</v>
      </c>
      <c r="Z45">
        <v>0</v>
      </c>
    </row>
    <row r="46" spans="1:26">
      <c r="A46" t="s">
        <v>655</v>
      </c>
      <c r="B46">
        <v>27</v>
      </c>
      <c r="C46">
        <v>0</v>
      </c>
      <c r="D46">
        <v>29.62</v>
      </c>
      <c r="E46">
        <v>29.63</v>
      </c>
      <c r="F46">
        <v>29.62</v>
      </c>
      <c r="G46">
        <v>28.72</v>
      </c>
      <c r="H46">
        <v>29.62</v>
      </c>
      <c r="I46">
        <v>29.62</v>
      </c>
      <c r="J46">
        <v>29.63</v>
      </c>
      <c r="K46">
        <v>29.63</v>
      </c>
      <c r="L46">
        <v>28.69</v>
      </c>
      <c r="M46">
        <v>29.62</v>
      </c>
      <c r="N46">
        <v>0</v>
      </c>
      <c r="O46">
        <v>28.46</v>
      </c>
      <c r="P46">
        <v>29.63</v>
      </c>
      <c r="Q46">
        <v>27</v>
      </c>
      <c r="R46">
        <v>29.625</v>
      </c>
      <c r="S46" s="6">
        <v>29.63</v>
      </c>
      <c r="T46">
        <v>30</v>
      </c>
      <c r="U46">
        <v>29.62</v>
      </c>
      <c r="V46">
        <v>29.63</v>
      </c>
      <c r="W46">
        <v>30</v>
      </c>
      <c r="X46">
        <v>29.63</v>
      </c>
      <c r="Y46">
        <v>29.6</v>
      </c>
      <c r="Z46">
        <v>70</v>
      </c>
    </row>
    <row r="47" spans="1:26">
      <c r="A47" t="s">
        <v>656</v>
      </c>
      <c r="B47">
        <v>26</v>
      </c>
      <c r="C47">
        <v>0</v>
      </c>
      <c r="D47">
        <v>29.62</v>
      </c>
      <c r="E47">
        <v>29.63</v>
      </c>
      <c r="F47">
        <v>29.62</v>
      </c>
      <c r="G47">
        <v>28.72</v>
      </c>
      <c r="H47">
        <v>29.62</v>
      </c>
      <c r="I47">
        <v>29.62</v>
      </c>
      <c r="J47">
        <v>29.63</v>
      </c>
      <c r="K47">
        <v>29.63</v>
      </c>
      <c r="L47">
        <v>28.69</v>
      </c>
      <c r="M47">
        <v>29.62</v>
      </c>
      <c r="N47">
        <v>0</v>
      </c>
      <c r="O47">
        <v>28.46</v>
      </c>
      <c r="P47">
        <v>29.63</v>
      </c>
      <c r="Q47">
        <v>26</v>
      </c>
      <c r="R47">
        <v>29.625</v>
      </c>
      <c r="S47" s="6">
        <v>29.63</v>
      </c>
      <c r="T47">
        <v>30</v>
      </c>
      <c r="U47">
        <v>29.62</v>
      </c>
      <c r="V47">
        <v>29.63</v>
      </c>
      <c r="W47">
        <v>30</v>
      </c>
      <c r="X47">
        <v>29.63</v>
      </c>
      <c r="Y47">
        <v>29.6</v>
      </c>
      <c r="Z47">
        <v>70</v>
      </c>
    </row>
    <row r="48" spans="1:26">
      <c r="A48" t="s">
        <v>657</v>
      </c>
      <c r="B48">
        <v>25</v>
      </c>
      <c r="C48">
        <v>0</v>
      </c>
      <c r="D48">
        <v>29.62</v>
      </c>
      <c r="E48">
        <v>29.63</v>
      </c>
      <c r="F48">
        <v>29.62</v>
      </c>
      <c r="G48">
        <v>28.72</v>
      </c>
      <c r="H48">
        <v>29.62</v>
      </c>
      <c r="I48">
        <v>29.62</v>
      </c>
      <c r="J48">
        <v>29.63</v>
      </c>
      <c r="K48">
        <v>29.63</v>
      </c>
      <c r="L48">
        <v>28.69</v>
      </c>
      <c r="M48">
        <v>29.62</v>
      </c>
      <c r="N48">
        <v>0</v>
      </c>
      <c r="O48">
        <v>28.46</v>
      </c>
      <c r="P48">
        <v>29.63</v>
      </c>
      <c r="Q48">
        <v>25</v>
      </c>
      <c r="R48">
        <v>29.625</v>
      </c>
      <c r="S48" s="6">
        <v>29.63</v>
      </c>
      <c r="T48">
        <v>30</v>
      </c>
      <c r="U48">
        <v>29.62</v>
      </c>
      <c r="V48">
        <v>29.63</v>
      </c>
      <c r="W48">
        <v>30</v>
      </c>
      <c r="X48">
        <v>29.63</v>
      </c>
      <c r="Y48">
        <v>29.6</v>
      </c>
      <c r="Z48">
        <v>70</v>
      </c>
    </row>
    <row r="49" spans="1:26">
      <c r="A49" t="s">
        <v>658</v>
      </c>
      <c r="B49">
        <v>23</v>
      </c>
      <c r="C49">
        <v>0</v>
      </c>
      <c r="D49">
        <v>29.62</v>
      </c>
      <c r="E49">
        <v>29.63</v>
      </c>
      <c r="F49">
        <v>29.62</v>
      </c>
      <c r="G49">
        <v>28.72</v>
      </c>
      <c r="H49">
        <v>29.62</v>
      </c>
      <c r="I49">
        <v>29.62</v>
      </c>
      <c r="J49">
        <v>29.63</v>
      </c>
      <c r="K49">
        <v>29.63</v>
      </c>
      <c r="L49">
        <v>28.69</v>
      </c>
      <c r="M49">
        <v>29.62</v>
      </c>
      <c r="N49">
        <v>0</v>
      </c>
      <c r="O49">
        <v>28.46</v>
      </c>
      <c r="P49">
        <v>29.63</v>
      </c>
      <c r="Q49">
        <v>23</v>
      </c>
      <c r="R49">
        <v>29.625</v>
      </c>
      <c r="S49" s="6">
        <v>29.63</v>
      </c>
      <c r="T49">
        <v>30</v>
      </c>
      <c r="U49">
        <v>29.62</v>
      </c>
      <c r="V49">
        <v>29.63</v>
      </c>
      <c r="W49">
        <v>30</v>
      </c>
      <c r="X49">
        <v>29.63</v>
      </c>
      <c r="Y49">
        <v>29.6</v>
      </c>
      <c r="Z49">
        <v>70</v>
      </c>
    </row>
    <row r="50" spans="1:26">
      <c r="A50" t="s">
        <v>659</v>
      </c>
      <c r="B50">
        <v>63</v>
      </c>
      <c r="C50">
        <v>94</v>
      </c>
      <c r="D50">
        <v>64.150000000000006</v>
      </c>
      <c r="E50">
        <v>64.16</v>
      </c>
      <c r="F50">
        <v>64.150000000000006</v>
      </c>
      <c r="G50">
        <v>63.78</v>
      </c>
      <c r="H50">
        <v>64.150000000000006</v>
      </c>
      <c r="I50">
        <v>64.150000000000006</v>
      </c>
      <c r="J50">
        <v>64.16</v>
      </c>
      <c r="K50">
        <v>64.16</v>
      </c>
      <c r="L50">
        <v>64.53</v>
      </c>
      <c r="M50">
        <v>64.150000000000006</v>
      </c>
      <c r="N50">
        <v>140.74</v>
      </c>
      <c r="O50">
        <v>64.150000000000006</v>
      </c>
      <c r="P50">
        <v>64.16</v>
      </c>
      <c r="Q50">
        <v>63</v>
      </c>
      <c r="R50">
        <v>64.158299999999997</v>
      </c>
      <c r="S50" s="6">
        <v>64.16</v>
      </c>
      <c r="T50">
        <v>64.56</v>
      </c>
      <c r="U50">
        <v>64.150000000000006</v>
      </c>
      <c r="V50">
        <v>64.16</v>
      </c>
      <c r="W50">
        <v>64.25</v>
      </c>
      <c r="X50">
        <v>64.16</v>
      </c>
      <c r="Y50">
        <v>63.71</v>
      </c>
      <c r="Z50">
        <v>70.94</v>
      </c>
    </row>
    <row r="51" spans="1:26">
      <c r="A51" t="s">
        <v>660</v>
      </c>
      <c r="B51">
        <v>62</v>
      </c>
      <c r="C51">
        <v>87</v>
      </c>
      <c r="D51">
        <v>61.76</v>
      </c>
      <c r="E51">
        <v>61.76</v>
      </c>
      <c r="F51">
        <v>61.76</v>
      </c>
      <c r="G51">
        <v>61.82</v>
      </c>
      <c r="H51">
        <v>61.76</v>
      </c>
      <c r="I51">
        <v>61.76</v>
      </c>
      <c r="J51">
        <v>61.76</v>
      </c>
      <c r="K51">
        <v>61.79</v>
      </c>
      <c r="L51">
        <v>62.27</v>
      </c>
      <c r="M51">
        <v>61.76</v>
      </c>
      <c r="N51">
        <v>135.5</v>
      </c>
      <c r="O51">
        <v>61.76</v>
      </c>
      <c r="P51">
        <v>61.76</v>
      </c>
      <c r="Q51">
        <v>62</v>
      </c>
      <c r="R51">
        <v>61.764499999999998</v>
      </c>
      <c r="S51" s="6">
        <v>61.76</v>
      </c>
      <c r="T51">
        <v>62.3</v>
      </c>
      <c r="U51">
        <v>61.76</v>
      </c>
      <c r="V51">
        <v>61.76</v>
      </c>
      <c r="W51">
        <v>61.75</v>
      </c>
      <c r="X51">
        <v>61.76</v>
      </c>
      <c r="Y51">
        <v>62.15</v>
      </c>
      <c r="Z51">
        <v>70.87</v>
      </c>
    </row>
    <row r="52" spans="1:26">
      <c r="A52" t="s">
        <v>661</v>
      </c>
      <c r="B52">
        <v>61</v>
      </c>
      <c r="C52">
        <v>83</v>
      </c>
      <c r="D52">
        <v>60.45</v>
      </c>
      <c r="E52">
        <v>60.45</v>
      </c>
      <c r="F52">
        <v>60.45</v>
      </c>
      <c r="G52">
        <v>60.32</v>
      </c>
      <c r="H52">
        <v>60.45</v>
      </c>
      <c r="I52">
        <v>60.45</v>
      </c>
      <c r="J52">
        <v>60.45</v>
      </c>
      <c r="K52">
        <v>60.46</v>
      </c>
      <c r="L52">
        <v>61.04</v>
      </c>
      <c r="M52">
        <v>60.45</v>
      </c>
      <c r="N52">
        <v>132.62</v>
      </c>
      <c r="O52">
        <v>60.45</v>
      </c>
      <c r="P52">
        <v>60.45</v>
      </c>
      <c r="Q52">
        <v>61</v>
      </c>
      <c r="R52">
        <v>60.451999999999998</v>
      </c>
      <c r="S52" s="6">
        <v>60.45</v>
      </c>
      <c r="T52">
        <v>61.04</v>
      </c>
      <c r="U52">
        <v>60.45</v>
      </c>
      <c r="V52">
        <v>60.45</v>
      </c>
      <c r="W52">
        <v>60.75</v>
      </c>
      <c r="X52">
        <v>60.45</v>
      </c>
      <c r="Y52">
        <v>61.14</v>
      </c>
      <c r="Z52">
        <v>70.83</v>
      </c>
    </row>
    <row r="53" spans="1:26">
      <c r="A53" t="s">
        <v>662</v>
      </c>
      <c r="B53">
        <v>60</v>
      </c>
      <c r="C53">
        <v>78</v>
      </c>
      <c r="D53">
        <v>59.16</v>
      </c>
      <c r="E53">
        <v>59.16</v>
      </c>
      <c r="F53">
        <v>59.16</v>
      </c>
      <c r="G53">
        <v>58.94</v>
      </c>
      <c r="H53">
        <v>59.16</v>
      </c>
      <c r="I53">
        <v>59.16</v>
      </c>
      <c r="J53">
        <v>59.16</v>
      </c>
      <c r="K53">
        <v>59.18</v>
      </c>
      <c r="L53">
        <v>59.63</v>
      </c>
      <c r="M53">
        <v>59.16</v>
      </c>
      <c r="N53">
        <v>129.79</v>
      </c>
      <c r="O53">
        <v>59.16</v>
      </c>
      <c r="P53">
        <v>59.16</v>
      </c>
      <c r="Q53">
        <v>60</v>
      </c>
      <c r="R53">
        <v>59.162399999999998</v>
      </c>
      <c r="S53" s="6">
        <v>59.16</v>
      </c>
      <c r="T53">
        <v>59.63</v>
      </c>
      <c r="U53">
        <v>59.16</v>
      </c>
      <c r="V53">
        <v>59.16</v>
      </c>
      <c r="W53">
        <v>59</v>
      </c>
      <c r="X53">
        <v>59.16</v>
      </c>
      <c r="Y53">
        <v>59.94</v>
      </c>
      <c r="Z53">
        <v>70.78</v>
      </c>
    </row>
    <row r="54" spans="1:26">
      <c r="A54" t="s">
        <v>663</v>
      </c>
      <c r="B54">
        <v>59</v>
      </c>
      <c r="C54">
        <v>73</v>
      </c>
      <c r="D54">
        <v>57.96</v>
      </c>
      <c r="E54">
        <v>57.96</v>
      </c>
      <c r="F54">
        <v>57.96</v>
      </c>
      <c r="G54">
        <v>57.92</v>
      </c>
      <c r="H54">
        <v>57.96</v>
      </c>
      <c r="I54">
        <v>57.96</v>
      </c>
      <c r="J54">
        <v>57.96</v>
      </c>
      <c r="K54">
        <v>57.96</v>
      </c>
      <c r="L54">
        <v>58.49</v>
      </c>
      <c r="M54">
        <v>57.96</v>
      </c>
      <c r="N54">
        <v>127.16</v>
      </c>
      <c r="O54">
        <v>57.96</v>
      </c>
      <c r="P54">
        <v>57.96</v>
      </c>
      <c r="Q54">
        <v>59</v>
      </c>
      <c r="R54">
        <v>57.962499999999999</v>
      </c>
      <c r="S54" s="6">
        <v>57.96</v>
      </c>
      <c r="T54">
        <v>58.49</v>
      </c>
      <c r="U54">
        <v>57.96</v>
      </c>
      <c r="V54">
        <v>57.96</v>
      </c>
      <c r="W54">
        <v>58.13</v>
      </c>
      <c r="X54">
        <v>57.96</v>
      </c>
      <c r="Y54">
        <v>58.63</v>
      </c>
      <c r="Z54">
        <v>70.73</v>
      </c>
    </row>
    <row r="55" spans="1:26">
      <c r="A55" t="s">
        <v>664</v>
      </c>
      <c r="B55">
        <v>58</v>
      </c>
      <c r="C55">
        <v>67</v>
      </c>
      <c r="D55">
        <v>56.36</v>
      </c>
      <c r="E55">
        <v>56.36</v>
      </c>
      <c r="F55">
        <v>56.36</v>
      </c>
      <c r="G55">
        <v>56.11</v>
      </c>
      <c r="H55">
        <v>56.36</v>
      </c>
      <c r="I55">
        <v>56.36</v>
      </c>
      <c r="J55">
        <v>56.36</v>
      </c>
      <c r="K55">
        <v>56.37</v>
      </c>
      <c r="L55">
        <v>56.86</v>
      </c>
      <c r="M55">
        <v>56.36</v>
      </c>
      <c r="N55">
        <v>123.65</v>
      </c>
      <c r="O55">
        <v>56.36</v>
      </c>
      <c r="P55">
        <v>56.37</v>
      </c>
      <c r="Q55">
        <v>58</v>
      </c>
      <c r="R55">
        <v>56.3645</v>
      </c>
      <c r="S55" s="6">
        <v>56.36</v>
      </c>
      <c r="T55">
        <v>56.86</v>
      </c>
      <c r="U55">
        <v>56.36</v>
      </c>
      <c r="V55">
        <v>56.36</v>
      </c>
      <c r="W55">
        <v>56.63</v>
      </c>
      <c r="X55">
        <v>56.37</v>
      </c>
      <c r="Y55">
        <v>56.95</v>
      </c>
      <c r="Z55">
        <v>70.67</v>
      </c>
    </row>
    <row r="56" spans="1:26">
      <c r="A56" t="s">
        <v>665</v>
      </c>
      <c r="B56">
        <v>57</v>
      </c>
      <c r="C56">
        <v>64</v>
      </c>
      <c r="D56">
        <v>55.48</v>
      </c>
      <c r="E56">
        <v>55.49</v>
      </c>
      <c r="F56">
        <v>55.48</v>
      </c>
      <c r="G56">
        <v>55.44</v>
      </c>
      <c r="H56">
        <v>55.48</v>
      </c>
      <c r="I56">
        <v>55.48</v>
      </c>
      <c r="J56">
        <v>55.49</v>
      </c>
      <c r="K56">
        <v>55.49</v>
      </c>
      <c r="L56">
        <v>55.96</v>
      </c>
      <c r="M56">
        <v>55.48</v>
      </c>
      <c r="N56">
        <v>121.72</v>
      </c>
      <c r="O56">
        <v>55.48</v>
      </c>
      <c r="P56">
        <v>55.49</v>
      </c>
      <c r="Q56">
        <v>57</v>
      </c>
      <c r="R56">
        <v>55.487400000000001</v>
      </c>
      <c r="S56" s="6">
        <v>55.49</v>
      </c>
      <c r="T56">
        <v>55.96</v>
      </c>
      <c r="U56">
        <v>55.48</v>
      </c>
      <c r="V56">
        <v>55.49</v>
      </c>
      <c r="W56">
        <v>55.63</v>
      </c>
      <c r="X56">
        <v>55.49</v>
      </c>
      <c r="Y56">
        <v>55.94</v>
      </c>
      <c r="Z56">
        <v>70.64</v>
      </c>
    </row>
    <row r="57" spans="1:26">
      <c r="A57" t="s">
        <v>666</v>
      </c>
      <c r="B57">
        <v>56</v>
      </c>
      <c r="C57">
        <v>61</v>
      </c>
      <c r="D57">
        <v>54.62</v>
      </c>
      <c r="E57">
        <v>54.62</v>
      </c>
      <c r="F57">
        <v>54.62</v>
      </c>
      <c r="G57">
        <v>54.84</v>
      </c>
      <c r="H57">
        <v>54.62</v>
      </c>
      <c r="I57">
        <v>54.62</v>
      </c>
      <c r="J57">
        <v>54.62</v>
      </c>
      <c r="K57">
        <v>54.62</v>
      </c>
      <c r="L57">
        <v>55.19</v>
      </c>
      <c r="M57">
        <v>54.62</v>
      </c>
      <c r="N57">
        <v>119.83</v>
      </c>
      <c r="O57">
        <v>54.62</v>
      </c>
      <c r="P57">
        <v>54.62</v>
      </c>
      <c r="Q57">
        <v>56</v>
      </c>
      <c r="R57">
        <v>54.620800000000003</v>
      </c>
      <c r="S57" s="6">
        <v>54.62</v>
      </c>
      <c r="T57">
        <v>55.19</v>
      </c>
      <c r="U57">
        <v>54.62</v>
      </c>
      <c r="V57">
        <v>54.62</v>
      </c>
      <c r="W57">
        <v>54.88</v>
      </c>
      <c r="X57">
        <v>54.62</v>
      </c>
      <c r="Y57">
        <v>54.91</v>
      </c>
      <c r="Z57">
        <v>70.61</v>
      </c>
    </row>
    <row r="58" spans="1:26">
      <c r="A58" t="s">
        <v>667</v>
      </c>
      <c r="B58">
        <v>55</v>
      </c>
      <c r="C58">
        <v>58</v>
      </c>
      <c r="D58">
        <v>53.74</v>
      </c>
      <c r="E58">
        <v>53.74</v>
      </c>
      <c r="F58">
        <v>53.74</v>
      </c>
      <c r="G58">
        <v>54.04</v>
      </c>
      <c r="H58">
        <v>53.74</v>
      </c>
      <c r="I58">
        <v>53.74</v>
      </c>
      <c r="J58">
        <v>53.74</v>
      </c>
      <c r="K58">
        <v>53.74</v>
      </c>
      <c r="L58">
        <v>54.25</v>
      </c>
      <c r="M58">
        <v>53.74</v>
      </c>
      <c r="N58">
        <v>117.68</v>
      </c>
      <c r="O58">
        <v>53.74</v>
      </c>
      <c r="P58">
        <v>53.74</v>
      </c>
      <c r="Q58">
        <v>55</v>
      </c>
      <c r="R58">
        <v>53.741599999999998</v>
      </c>
      <c r="S58" s="6">
        <v>53.74</v>
      </c>
      <c r="T58">
        <v>54.25</v>
      </c>
      <c r="U58">
        <v>53.74</v>
      </c>
      <c r="V58">
        <v>53.74</v>
      </c>
      <c r="W58">
        <v>53.75</v>
      </c>
      <c r="X58">
        <v>53.74</v>
      </c>
      <c r="Y58">
        <v>53.83</v>
      </c>
      <c r="Z58">
        <v>70.58</v>
      </c>
    </row>
    <row r="59" spans="1:26">
      <c r="A59" t="s">
        <v>668</v>
      </c>
      <c r="B59">
        <v>54</v>
      </c>
      <c r="C59">
        <v>56</v>
      </c>
      <c r="D59">
        <v>53.03</v>
      </c>
      <c r="E59">
        <v>53.03</v>
      </c>
      <c r="F59">
        <v>53.03</v>
      </c>
      <c r="G59">
        <v>53.28</v>
      </c>
      <c r="H59">
        <v>53.03</v>
      </c>
      <c r="I59">
        <v>53.03</v>
      </c>
      <c r="J59">
        <v>53.03</v>
      </c>
      <c r="K59">
        <v>53.03</v>
      </c>
      <c r="L59">
        <v>53.5</v>
      </c>
      <c r="M59">
        <v>53.03</v>
      </c>
      <c r="N59">
        <v>116.15</v>
      </c>
      <c r="O59">
        <v>53.03</v>
      </c>
      <c r="P59">
        <v>53.03</v>
      </c>
      <c r="Q59">
        <v>54</v>
      </c>
      <c r="R59">
        <v>53.033299999999997</v>
      </c>
      <c r="S59" s="6">
        <v>53.03</v>
      </c>
      <c r="T59">
        <v>53.5</v>
      </c>
      <c r="U59">
        <v>53.03</v>
      </c>
      <c r="V59">
        <v>53.03</v>
      </c>
      <c r="W59">
        <v>53.13</v>
      </c>
      <c r="X59">
        <v>53.03</v>
      </c>
      <c r="Y59">
        <v>53.03</v>
      </c>
      <c r="Z59">
        <v>70.56</v>
      </c>
    </row>
    <row r="60" spans="1:26">
      <c r="A60" t="s">
        <v>669</v>
      </c>
      <c r="B60">
        <v>53</v>
      </c>
      <c r="C60">
        <v>53</v>
      </c>
      <c r="D60">
        <v>52.04</v>
      </c>
      <c r="E60">
        <v>52.04</v>
      </c>
      <c r="F60">
        <v>52.04</v>
      </c>
      <c r="G60">
        <v>52.28</v>
      </c>
      <c r="H60">
        <v>52.03</v>
      </c>
      <c r="I60">
        <v>52.03</v>
      </c>
      <c r="J60">
        <v>52.04</v>
      </c>
      <c r="K60">
        <v>52.04</v>
      </c>
      <c r="L60">
        <v>52.34</v>
      </c>
      <c r="M60">
        <v>52.04</v>
      </c>
      <c r="N60">
        <v>113.84</v>
      </c>
      <c r="O60">
        <v>52.04</v>
      </c>
      <c r="P60">
        <v>52.04</v>
      </c>
      <c r="Q60">
        <v>53</v>
      </c>
      <c r="R60">
        <v>52.041600000000003</v>
      </c>
      <c r="S60" s="6">
        <v>52.04</v>
      </c>
      <c r="T60">
        <v>52.34</v>
      </c>
      <c r="U60">
        <v>52.04</v>
      </c>
      <c r="V60">
        <v>52.04</v>
      </c>
      <c r="W60">
        <v>52.13</v>
      </c>
      <c r="X60">
        <v>52.04</v>
      </c>
      <c r="Y60">
        <v>51.82</v>
      </c>
      <c r="Z60">
        <v>70.53</v>
      </c>
    </row>
    <row r="61" spans="1:26">
      <c r="A61" t="s">
        <v>670</v>
      </c>
      <c r="B61">
        <v>52</v>
      </c>
      <c r="C61">
        <v>52</v>
      </c>
      <c r="D61">
        <v>51.62</v>
      </c>
      <c r="E61">
        <v>51.62</v>
      </c>
      <c r="F61">
        <v>51.62</v>
      </c>
      <c r="G61">
        <v>51.84</v>
      </c>
      <c r="H61">
        <v>51.61</v>
      </c>
      <c r="I61">
        <v>51.61</v>
      </c>
      <c r="J61">
        <v>51.61</v>
      </c>
      <c r="K61">
        <v>51.68</v>
      </c>
      <c r="L61">
        <v>52.06</v>
      </c>
      <c r="M61">
        <v>51.62</v>
      </c>
      <c r="N61">
        <v>113.08</v>
      </c>
      <c r="O61">
        <v>51.62</v>
      </c>
      <c r="P61">
        <v>51.62</v>
      </c>
      <c r="Q61">
        <v>52</v>
      </c>
      <c r="R61">
        <v>51.620800000000003</v>
      </c>
      <c r="S61" s="6">
        <v>51.62</v>
      </c>
      <c r="T61">
        <v>52.06</v>
      </c>
      <c r="U61">
        <v>51.62</v>
      </c>
      <c r="V61">
        <v>51.62</v>
      </c>
      <c r="W61">
        <v>51.5</v>
      </c>
      <c r="X61">
        <v>51.62</v>
      </c>
      <c r="Y61">
        <v>51.47</v>
      </c>
      <c r="Z61">
        <v>70.52</v>
      </c>
    </row>
    <row r="62" spans="1:26">
      <c r="A62" t="s">
        <v>671</v>
      </c>
      <c r="B62">
        <v>51</v>
      </c>
      <c r="C62">
        <v>49</v>
      </c>
      <c r="D62">
        <v>50.48</v>
      </c>
      <c r="E62">
        <v>50.48</v>
      </c>
      <c r="F62">
        <v>50.48</v>
      </c>
      <c r="G62">
        <v>50.94</v>
      </c>
      <c r="H62">
        <v>50.48</v>
      </c>
      <c r="I62">
        <v>50.48</v>
      </c>
      <c r="J62">
        <v>50.4</v>
      </c>
      <c r="K62">
        <v>50.48</v>
      </c>
      <c r="L62">
        <v>51.02</v>
      </c>
      <c r="M62">
        <v>50.48</v>
      </c>
      <c r="N62">
        <v>110.77</v>
      </c>
      <c r="O62">
        <v>50.48</v>
      </c>
      <c r="P62">
        <v>50.48</v>
      </c>
      <c r="Q62">
        <v>51</v>
      </c>
      <c r="R62">
        <v>50.4833</v>
      </c>
      <c r="S62" s="6">
        <v>50.48</v>
      </c>
      <c r="T62">
        <v>51.02</v>
      </c>
      <c r="U62">
        <v>50.48</v>
      </c>
      <c r="V62">
        <v>50.48</v>
      </c>
      <c r="W62">
        <v>50.63</v>
      </c>
      <c r="X62">
        <v>50.48</v>
      </c>
      <c r="Y62">
        <v>50.2</v>
      </c>
      <c r="Z62">
        <v>70.489999999999995</v>
      </c>
    </row>
    <row r="63" spans="1:26">
      <c r="A63" t="s">
        <v>672</v>
      </c>
      <c r="B63">
        <v>50</v>
      </c>
      <c r="C63">
        <v>48</v>
      </c>
      <c r="D63">
        <v>50.1</v>
      </c>
      <c r="E63">
        <v>50.1</v>
      </c>
      <c r="F63">
        <v>50.1</v>
      </c>
      <c r="G63">
        <v>50.32</v>
      </c>
      <c r="H63">
        <v>50.09</v>
      </c>
      <c r="I63">
        <v>50.09</v>
      </c>
      <c r="J63">
        <v>50.06</v>
      </c>
      <c r="K63">
        <v>50.1</v>
      </c>
      <c r="L63">
        <v>50.5</v>
      </c>
      <c r="M63">
        <v>50.1</v>
      </c>
      <c r="N63">
        <v>110</v>
      </c>
      <c r="O63">
        <v>50.1</v>
      </c>
      <c r="P63">
        <v>50.1</v>
      </c>
      <c r="Q63">
        <v>50</v>
      </c>
      <c r="R63">
        <v>50.099899999999998</v>
      </c>
      <c r="S63" s="6">
        <v>50.1</v>
      </c>
      <c r="T63">
        <v>50.5</v>
      </c>
      <c r="U63">
        <v>50.1</v>
      </c>
      <c r="V63">
        <v>50.1</v>
      </c>
      <c r="W63">
        <v>50.25</v>
      </c>
      <c r="X63">
        <v>50.1</v>
      </c>
      <c r="Y63">
        <v>49.83</v>
      </c>
      <c r="Z63">
        <v>70.48</v>
      </c>
    </row>
    <row r="64" spans="1:26">
      <c r="A64" t="s">
        <v>673</v>
      </c>
      <c r="B64">
        <v>49</v>
      </c>
      <c r="C64">
        <v>47</v>
      </c>
      <c r="D64">
        <v>49.67</v>
      </c>
      <c r="E64">
        <v>49.68</v>
      </c>
      <c r="F64">
        <v>49.67</v>
      </c>
      <c r="G64">
        <v>49.69</v>
      </c>
      <c r="H64">
        <v>49.67</v>
      </c>
      <c r="I64">
        <v>49.67</v>
      </c>
      <c r="J64">
        <v>49.66</v>
      </c>
      <c r="K64">
        <v>49.68</v>
      </c>
      <c r="L64">
        <v>50.14</v>
      </c>
      <c r="M64">
        <v>49.67</v>
      </c>
      <c r="N64">
        <v>109.24</v>
      </c>
      <c r="O64">
        <v>49.67</v>
      </c>
      <c r="P64">
        <v>49.68</v>
      </c>
      <c r="Q64">
        <v>49</v>
      </c>
      <c r="R64">
        <v>49.679099999999998</v>
      </c>
      <c r="S64" s="6">
        <v>49.68</v>
      </c>
      <c r="T64">
        <v>50.14</v>
      </c>
      <c r="U64">
        <v>49.67</v>
      </c>
      <c r="V64">
        <v>49.68</v>
      </c>
      <c r="W64">
        <v>49.88</v>
      </c>
      <c r="X64">
        <v>49.68</v>
      </c>
      <c r="Y64">
        <v>49.45</v>
      </c>
      <c r="Z64">
        <v>70.47</v>
      </c>
    </row>
    <row r="65" spans="1:26">
      <c r="A65" t="s">
        <v>674</v>
      </c>
      <c r="B65">
        <v>48</v>
      </c>
      <c r="C65">
        <v>46</v>
      </c>
      <c r="D65">
        <v>49.23</v>
      </c>
      <c r="E65">
        <v>49.24</v>
      </c>
      <c r="F65">
        <v>49.23</v>
      </c>
      <c r="G65">
        <v>49.19</v>
      </c>
      <c r="H65">
        <v>49.23</v>
      </c>
      <c r="I65">
        <v>49.23</v>
      </c>
      <c r="J65">
        <v>49.24</v>
      </c>
      <c r="K65">
        <v>49.24</v>
      </c>
      <c r="L65">
        <v>49.8</v>
      </c>
      <c r="M65">
        <v>49.23</v>
      </c>
      <c r="N65">
        <v>108.47</v>
      </c>
      <c r="O65">
        <v>49.23</v>
      </c>
      <c r="P65">
        <v>49.24</v>
      </c>
      <c r="Q65">
        <v>48</v>
      </c>
      <c r="R65">
        <v>49.237499999999997</v>
      </c>
      <c r="S65" s="6">
        <v>49.24</v>
      </c>
      <c r="T65">
        <v>49.8</v>
      </c>
      <c r="U65">
        <v>49.23</v>
      </c>
      <c r="V65">
        <v>49.24</v>
      </c>
      <c r="W65">
        <v>49.38</v>
      </c>
      <c r="X65">
        <v>49.24</v>
      </c>
      <c r="Y65">
        <v>49.03</v>
      </c>
      <c r="Z65">
        <v>70.459999999999994</v>
      </c>
    </row>
    <row r="66" spans="1:26">
      <c r="A66" t="s">
        <v>675</v>
      </c>
      <c r="B66">
        <v>47</v>
      </c>
      <c r="C66">
        <v>44</v>
      </c>
      <c r="D66">
        <v>48.55</v>
      </c>
      <c r="E66">
        <v>48.55</v>
      </c>
      <c r="F66">
        <v>48.55</v>
      </c>
      <c r="G66">
        <v>48.61</v>
      </c>
      <c r="H66">
        <v>48.55</v>
      </c>
      <c r="I66">
        <v>48.55</v>
      </c>
      <c r="J66">
        <v>48.55</v>
      </c>
      <c r="K66">
        <v>48.55</v>
      </c>
      <c r="L66">
        <v>49.06</v>
      </c>
      <c r="M66">
        <v>48.55</v>
      </c>
      <c r="N66">
        <v>106.93</v>
      </c>
      <c r="O66">
        <v>48.55</v>
      </c>
      <c r="P66">
        <v>48.55</v>
      </c>
      <c r="Q66">
        <v>47</v>
      </c>
      <c r="R66">
        <v>48.552</v>
      </c>
      <c r="S66" s="6">
        <v>48.55</v>
      </c>
      <c r="T66">
        <v>49.06</v>
      </c>
      <c r="U66">
        <v>48.55</v>
      </c>
      <c r="V66">
        <v>48.55</v>
      </c>
      <c r="W66">
        <v>48.75</v>
      </c>
      <c r="X66">
        <v>48.55</v>
      </c>
      <c r="Y66">
        <v>48.08</v>
      </c>
      <c r="Z66">
        <v>70.44</v>
      </c>
    </row>
    <row r="67" spans="1:26">
      <c r="A67" t="s">
        <v>676</v>
      </c>
      <c r="B67">
        <v>46</v>
      </c>
      <c r="C67">
        <v>42</v>
      </c>
      <c r="D67">
        <v>47.84</v>
      </c>
      <c r="E67">
        <v>47.84</v>
      </c>
      <c r="F67">
        <v>47.84</v>
      </c>
      <c r="G67">
        <v>47.94</v>
      </c>
      <c r="H67">
        <v>47.84</v>
      </c>
      <c r="I67">
        <v>47.84</v>
      </c>
      <c r="J67">
        <v>47.84</v>
      </c>
      <c r="K67">
        <v>47.84</v>
      </c>
      <c r="L67">
        <v>48.27</v>
      </c>
      <c r="M67">
        <v>47.84</v>
      </c>
      <c r="N67">
        <v>105.4</v>
      </c>
      <c r="O67">
        <v>47.84</v>
      </c>
      <c r="P67">
        <v>47.84</v>
      </c>
      <c r="Q67">
        <v>46</v>
      </c>
      <c r="R67">
        <v>47.843699999999998</v>
      </c>
      <c r="S67" s="6">
        <v>47.84</v>
      </c>
      <c r="T67">
        <v>48.27</v>
      </c>
      <c r="U67">
        <v>47.84</v>
      </c>
      <c r="V67">
        <v>47.84</v>
      </c>
      <c r="W67">
        <v>48</v>
      </c>
      <c r="X67">
        <v>47.84</v>
      </c>
      <c r="Y67">
        <v>47.31</v>
      </c>
      <c r="Z67">
        <v>70.42</v>
      </c>
    </row>
    <row r="68" spans="1:26">
      <c r="A68" t="s">
        <v>677</v>
      </c>
      <c r="B68">
        <v>45</v>
      </c>
      <c r="C68">
        <v>40</v>
      </c>
      <c r="D68">
        <v>46.95</v>
      </c>
      <c r="E68">
        <v>46.96</v>
      </c>
      <c r="F68">
        <v>46.95</v>
      </c>
      <c r="G68">
        <v>47.19</v>
      </c>
      <c r="H68">
        <v>46.95</v>
      </c>
      <c r="I68">
        <v>46.95</v>
      </c>
      <c r="J68">
        <v>46.96</v>
      </c>
      <c r="K68">
        <v>46.96</v>
      </c>
      <c r="L68">
        <v>47.48</v>
      </c>
      <c r="M68">
        <v>46.95</v>
      </c>
      <c r="N68">
        <v>103.86</v>
      </c>
      <c r="O68">
        <v>46.95</v>
      </c>
      <c r="P68">
        <v>46.96</v>
      </c>
      <c r="Q68">
        <v>45</v>
      </c>
      <c r="R68">
        <v>46.958300000000001</v>
      </c>
      <c r="S68" s="6">
        <v>46.96</v>
      </c>
      <c r="T68">
        <v>47.48</v>
      </c>
      <c r="U68">
        <v>46.95</v>
      </c>
      <c r="V68">
        <v>46.96</v>
      </c>
      <c r="W68">
        <v>47.25</v>
      </c>
      <c r="X68">
        <v>46.96</v>
      </c>
      <c r="Y68">
        <v>46.59</v>
      </c>
      <c r="Z68">
        <v>70.400000000000006</v>
      </c>
    </row>
    <row r="69" spans="1:26">
      <c r="A69" t="s">
        <v>678</v>
      </c>
      <c r="B69">
        <v>44</v>
      </c>
      <c r="C69">
        <v>38</v>
      </c>
      <c r="D69">
        <v>46.06</v>
      </c>
      <c r="E69">
        <v>46.06</v>
      </c>
      <c r="F69">
        <v>46.06</v>
      </c>
      <c r="G69">
        <v>45.72</v>
      </c>
      <c r="H69">
        <v>46.06</v>
      </c>
      <c r="I69">
        <v>46.06</v>
      </c>
      <c r="J69">
        <v>46.06</v>
      </c>
      <c r="K69">
        <v>46.06</v>
      </c>
      <c r="L69">
        <v>46.54</v>
      </c>
      <c r="M69">
        <v>46.06</v>
      </c>
      <c r="N69">
        <v>102.33</v>
      </c>
      <c r="O69">
        <v>46.06</v>
      </c>
      <c r="P69">
        <v>46.06</v>
      </c>
      <c r="Q69">
        <v>44</v>
      </c>
      <c r="R69">
        <v>46.062399999999997</v>
      </c>
      <c r="S69" s="6">
        <v>46.06</v>
      </c>
      <c r="T69">
        <v>46.54</v>
      </c>
      <c r="U69">
        <v>46.06</v>
      </c>
      <c r="V69">
        <v>46.06</v>
      </c>
      <c r="W69">
        <v>46.25</v>
      </c>
      <c r="X69">
        <v>46.06</v>
      </c>
      <c r="Y69">
        <v>45.78</v>
      </c>
      <c r="Z69">
        <v>70.38</v>
      </c>
    </row>
    <row r="70" spans="1:26">
      <c r="A70" t="s">
        <v>679</v>
      </c>
      <c r="B70">
        <v>43</v>
      </c>
      <c r="C70">
        <v>35</v>
      </c>
      <c r="D70">
        <v>44.93</v>
      </c>
      <c r="E70">
        <v>44.94</v>
      </c>
      <c r="F70">
        <v>44.93</v>
      </c>
      <c r="G70">
        <v>44.72</v>
      </c>
      <c r="H70">
        <v>44.93</v>
      </c>
      <c r="I70">
        <v>44.93</v>
      </c>
      <c r="J70">
        <v>44.94</v>
      </c>
      <c r="K70">
        <v>44.94</v>
      </c>
      <c r="L70">
        <v>45.26</v>
      </c>
      <c r="M70">
        <v>44.93</v>
      </c>
      <c r="N70">
        <v>100.02</v>
      </c>
      <c r="O70">
        <v>44.93</v>
      </c>
      <c r="P70">
        <v>44.94</v>
      </c>
      <c r="Q70">
        <v>43</v>
      </c>
      <c r="R70">
        <v>44.937399999999997</v>
      </c>
      <c r="S70" s="6">
        <v>44.94</v>
      </c>
      <c r="T70">
        <v>45.26</v>
      </c>
      <c r="U70">
        <v>44.93</v>
      </c>
      <c r="V70">
        <v>44.94</v>
      </c>
      <c r="W70">
        <v>45</v>
      </c>
      <c r="X70">
        <v>44.94</v>
      </c>
      <c r="Y70">
        <v>44.55</v>
      </c>
      <c r="Z70">
        <v>70.349999999999994</v>
      </c>
    </row>
    <row r="71" spans="1:26">
      <c r="A71" t="s">
        <v>680</v>
      </c>
      <c r="B71">
        <v>42</v>
      </c>
      <c r="C71">
        <v>33</v>
      </c>
      <c r="D71">
        <v>44.1</v>
      </c>
      <c r="E71">
        <v>44.1</v>
      </c>
      <c r="F71">
        <v>44.1</v>
      </c>
      <c r="G71">
        <v>43.72</v>
      </c>
      <c r="H71">
        <v>44.1</v>
      </c>
      <c r="I71">
        <v>44.1</v>
      </c>
      <c r="J71">
        <v>44.1</v>
      </c>
      <c r="K71">
        <v>44.15</v>
      </c>
      <c r="L71">
        <v>44.62</v>
      </c>
      <c r="M71">
        <v>44.1</v>
      </c>
      <c r="N71">
        <v>98.49</v>
      </c>
      <c r="O71">
        <v>44.1</v>
      </c>
      <c r="P71">
        <v>44.1</v>
      </c>
      <c r="Q71">
        <v>42</v>
      </c>
      <c r="R71">
        <v>44.104100000000003</v>
      </c>
      <c r="S71" s="6">
        <v>44.1</v>
      </c>
      <c r="T71">
        <v>44.62</v>
      </c>
      <c r="U71">
        <v>44.1</v>
      </c>
      <c r="V71">
        <v>44.1</v>
      </c>
      <c r="W71">
        <v>44.13</v>
      </c>
      <c r="X71">
        <v>44.1</v>
      </c>
      <c r="Y71">
        <v>43.81</v>
      </c>
      <c r="Z71">
        <v>70.33</v>
      </c>
    </row>
    <row r="72" spans="1:26">
      <c r="A72" t="s">
        <v>681</v>
      </c>
      <c r="B72">
        <v>41</v>
      </c>
      <c r="C72">
        <v>29</v>
      </c>
      <c r="D72">
        <v>42.64</v>
      </c>
      <c r="E72">
        <v>42.65</v>
      </c>
      <c r="F72">
        <v>42.64</v>
      </c>
      <c r="G72">
        <v>42.72</v>
      </c>
      <c r="H72">
        <v>42.64</v>
      </c>
      <c r="I72">
        <v>42.64</v>
      </c>
      <c r="J72">
        <v>42.65</v>
      </c>
      <c r="K72">
        <v>42.65</v>
      </c>
      <c r="L72">
        <v>43.19</v>
      </c>
      <c r="M72">
        <v>42.64</v>
      </c>
      <c r="N72">
        <v>95.41</v>
      </c>
      <c r="O72">
        <v>42.64</v>
      </c>
      <c r="P72">
        <v>42.65</v>
      </c>
      <c r="Q72">
        <v>41</v>
      </c>
      <c r="R72">
        <v>42.645800000000001</v>
      </c>
      <c r="S72" s="6">
        <v>42.65</v>
      </c>
      <c r="T72">
        <v>43.19</v>
      </c>
      <c r="U72">
        <v>42.64</v>
      </c>
      <c r="V72">
        <v>42.65</v>
      </c>
      <c r="W72">
        <v>42.75</v>
      </c>
      <c r="X72">
        <v>42.65</v>
      </c>
      <c r="Y72">
        <v>42.44</v>
      </c>
      <c r="Z72">
        <v>70.290000000000006</v>
      </c>
    </row>
    <row r="73" spans="1:26">
      <c r="A73" t="s">
        <v>682</v>
      </c>
      <c r="B73">
        <v>40</v>
      </c>
      <c r="C73">
        <v>26</v>
      </c>
      <c r="D73">
        <v>41.43</v>
      </c>
      <c r="E73">
        <v>41.44</v>
      </c>
      <c r="F73">
        <v>41.43</v>
      </c>
      <c r="G73">
        <v>41.72</v>
      </c>
      <c r="H73">
        <v>41.43</v>
      </c>
      <c r="I73">
        <v>41.43</v>
      </c>
      <c r="J73">
        <v>41.38</v>
      </c>
      <c r="K73">
        <v>41.44</v>
      </c>
      <c r="L73">
        <v>42.01</v>
      </c>
      <c r="M73">
        <v>41.43</v>
      </c>
      <c r="N73">
        <v>93.11</v>
      </c>
      <c r="O73">
        <v>41.43</v>
      </c>
      <c r="P73">
        <v>41.44</v>
      </c>
      <c r="Q73">
        <v>40</v>
      </c>
      <c r="R73">
        <v>41.437399999999997</v>
      </c>
      <c r="S73" s="6">
        <v>41.44</v>
      </c>
      <c r="T73">
        <v>42.01</v>
      </c>
      <c r="U73">
        <v>41.43</v>
      </c>
      <c r="V73">
        <v>41.44</v>
      </c>
      <c r="W73">
        <v>41.63</v>
      </c>
      <c r="X73">
        <v>41.44</v>
      </c>
      <c r="Y73">
        <v>41.46</v>
      </c>
      <c r="Z73">
        <v>70.260000000000005</v>
      </c>
    </row>
    <row r="74" spans="1:26">
      <c r="A74" t="s">
        <v>683</v>
      </c>
      <c r="B74">
        <v>39</v>
      </c>
      <c r="C74">
        <v>20</v>
      </c>
      <c r="D74">
        <v>39.47</v>
      </c>
      <c r="E74">
        <v>39.479999999999997</v>
      </c>
      <c r="F74">
        <v>39.47</v>
      </c>
      <c r="G74">
        <v>40.39</v>
      </c>
      <c r="H74">
        <v>39.47</v>
      </c>
      <c r="I74">
        <v>39.47</v>
      </c>
      <c r="J74">
        <v>39.479999999999997</v>
      </c>
      <c r="K74">
        <v>39.479999999999997</v>
      </c>
      <c r="L74">
        <v>40.07</v>
      </c>
      <c r="M74">
        <v>39.47</v>
      </c>
      <c r="N74">
        <v>88.5</v>
      </c>
      <c r="O74">
        <v>39.47</v>
      </c>
      <c r="P74">
        <v>39.479999999999997</v>
      </c>
      <c r="Q74">
        <v>39</v>
      </c>
      <c r="R74">
        <v>39.479100000000003</v>
      </c>
      <c r="S74" s="6">
        <v>39.479999999999997</v>
      </c>
      <c r="T74">
        <v>40.07</v>
      </c>
      <c r="U74">
        <v>39.47</v>
      </c>
      <c r="V74">
        <v>39.479999999999997</v>
      </c>
      <c r="W74">
        <v>39.75</v>
      </c>
      <c r="X74">
        <v>39.479999999999997</v>
      </c>
      <c r="Y74">
        <v>39.479999999999997</v>
      </c>
      <c r="Z74">
        <v>70.2</v>
      </c>
    </row>
    <row r="75" spans="1:26">
      <c r="A75" t="s">
        <v>684</v>
      </c>
      <c r="B75">
        <v>38</v>
      </c>
      <c r="C75">
        <v>15</v>
      </c>
      <c r="D75">
        <v>37.83</v>
      </c>
      <c r="E75">
        <v>37.83</v>
      </c>
      <c r="F75">
        <v>37.83</v>
      </c>
      <c r="G75">
        <v>38.72</v>
      </c>
      <c r="H75">
        <v>37.83</v>
      </c>
      <c r="I75">
        <v>37.83</v>
      </c>
      <c r="J75">
        <v>37.83</v>
      </c>
      <c r="K75">
        <v>37.83</v>
      </c>
      <c r="L75">
        <v>38.409999999999997</v>
      </c>
      <c r="M75">
        <v>37.83</v>
      </c>
      <c r="N75">
        <v>84.66</v>
      </c>
      <c r="O75">
        <v>37.83</v>
      </c>
      <c r="P75">
        <v>37.83</v>
      </c>
      <c r="Q75">
        <v>38</v>
      </c>
      <c r="R75">
        <v>37.831200000000003</v>
      </c>
      <c r="S75" s="6">
        <v>37.83</v>
      </c>
      <c r="T75">
        <v>38.409999999999997</v>
      </c>
      <c r="U75">
        <v>37.83</v>
      </c>
      <c r="V75">
        <v>37.83</v>
      </c>
      <c r="W75">
        <v>38</v>
      </c>
      <c r="X75">
        <v>37.83</v>
      </c>
      <c r="Y75">
        <v>37.9</v>
      </c>
      <c r="Z75">
        <v>70.150000000000006</v>
      </c>
    </row>
    <row r="76" spans="1:26">
      <c r="A76" t="s">
        <v>685</v>
      </c>
      <c r="B76">
        <v>37</v>
      </c>
      <c r="C76">
        <v>10</v>
      </c>
      <c r="D76">
        <v>36.299999999999997</v>
      </c>
      <c r="E76">
        <v>36.299999999999997</v>
      </c>
      <c r="F76">
        <v>36.299999999999997</v>
      </c>
      <c r="G76">
        <v>37.049999999999997</v>
      </c>
      <c r="H76">
        <v>36.299999999999997</v>
      </c>
      <c r="I76">
        <v>36.299999999999997</v>
      </c>
      <c r="J76">
        <v>36.299999999999997</v>
      </c>
      <c r="K76">
        <v>36.299999999999997</v>
      </c>
      <c r="L76">
        <v>36.83</v>
      </c>
      <c r="M76">
        <v>36.299999999999997</v>
      </c>
      <c r="N76">
        <v>80.819999999999993</v>
      </c>
      <c r="O76">
        <v>36.299999999999997</v>
      </c>
      <c r="P76">
        <v>36.299999999999997</v>
      </c>
      <c r="Q76">
        <v>37</v>
      </c>
      <c r="R76">
        <v>36.302</v>
      </c>
      <c r="S76" s="6">
        <v>36.299999999999997</v>
      </c>
      <c r="T76">
        <v>36.83</v>
      </c>
      <c r="U76">
        <v>36.299999999999997</v>
      </c>
      <c r="V76">
        <v>36.299999999999997</v>
      </c>
      <c r="W76">
        <v>36.380000000000003</v>
      </c>
      <c r="X76">
        <v>36.299999999999997</v>
      </c>
      <c r="Y76">
        <v>36.28</v>
      </c>
      <c r="Z76">
        <v>70.099999999999994</v>
      </c>
    </row>
    <row r="77" spans="1:26">
      <c r="A77" t="s">
        <v>686</v>
      </c>
      <c r="B77">
        <v>36</v>
      </c>
      <c r="C77">
        <v>6</v>
      </c>
      <c r="D77">
        <v>34.659999999999997</v>
      </c>
      <c r="E77">
        <v>34.67</v>
      </c>
      <c r="F77">
        <v>34.659999999999997</v>
      </c>
      <c r="G77">
        <v>34.72</v>
      </c>
      <c r="H77">
        <v>34.659999999999997</v>
      </c>
      <c r="I77">
        <v>34.659999999999997</v>
      </c>
      <c r="J77">
        <v>34.67</v>
      </c>
      <c r="K77">
        <v>34.71</v>
      </c>
      <c r="L77">
        <v>35.200000000000003</v>
      </c>
      <c r="M77">
        <v>34.659999999999997</v>
      </c>
      <c r="N77">
        <v>77.75</v>
      </c>
      <c r="O77">
        <v>34.659999999999997</v>
      </c>
      <c r="P77">
        <v>34.67</v>
      </c>
      <c r="Q77">
        <v>36</v>
      </c>
      <c r="R77">
        <v>34.666600000000003</v>
      </c>
      <c r="S77" s="6">
        <v>34.67</v>
      </c>
      <c r="T77">
        <v>35.200000000000003</v>
      </c>
      <c r="U77">
        <v>34.659999999999997</v>
      </c>
      <c r="V77">
        <v>34.67</v>
      </c>
      <c r="W77">
        <v>34.75</v>
      </c>
      <c r="X77">
        <v>34.64</v>
      </c>
      <c r="Y77">
        <v>34.82</v>
      </c>
      <c r="Z77">
        <v>70.06</v>
      </c>
    </row>
    <row r="78" spans="1:26">
      <c r="A78" t="s">
        <v>687</v>
      </c>
      <c r="B78">
        <v>35</v>
      </c>
      <c r="C78">
        <v>3</v>
      </c>
      <c r="D78">
        <v>33</v>
      </c>
      <c r="E78">
        <v>33</v>
      </c>
      <c r="F78">
        <v>33</v>
      </c>
      <c r="G78">
        <v>32.72</v>
      </c>
      <c r="H78">
        <v>33</v>
      </c>
      <c r="I78">
        <v>33</v>
      </c>
      <c r="J78">
        <v>32.94</v>
      </c>
      <c r="K78">
        <v>33</v>
      </c>
      <c r="L78">
        <v>33.47</v>
      </c>
      <c r="M78">
        <v>33</v>
      </c>
      <c r="N78">
        <v>75.45</v>
      </c>
      <c r="O78">
        <v>33</v>
      </c>
      <c r="P78">
        <v>33</v>
      </c>
      <c r="Q78">
        <v>35</v>
      </c>
      <c r="R78">
        <v>33</v>
      </c>
      <c r="S78" s="6">
        <v>33</v>
      </c>
      <c r="T78">
        <v>33.5</v>
      </c>
      <c r="U78">
        <v>33</v>
      </c>
      <c r="V78">
        <v>33</v>
      </c>
      <c r="W78">
        <v>33.25</v>
      </c>
      <c r="X78">
        <v>33.03</v>
      </c>
      <c r="Y78">
        <v>33</v>
      </c>
      <c r="Z78">
        <v>70.03</v>
      </c>
    </row>
    <row r="79" spans="1:26">
      <c r="A79" t="s">
        <v>688</v>
      </c>
      <c r="B79">
        <v>34</v>
      </c>
      <c r="C79">
        <v>1</v>
      </c>
      <c r="D79">
        <v>31.25</v>
      </c>
      <c r="E79">
        <v>31.33</v>
      </c>
      <c r="F79">
        <v>31.25</v>
      </c>
      <c r="G79">
        <v>30.72</v>
      </c>
      <c r="H79">
        <v>31.25</v>
      </c>
      <c r="I79">
        <v>31.25</v>
      </c>
      <c r="J79">
        <v>31.25</v>
      </c>
      <c r="K79">
        <v>31.25</v>
      </c>
      <c r="L79">
        <v>31.31</v>
      </c>
      <c r="M79">
        <v>31.25</v>
      </c>
      <c r="N79">
        <v>0</v>
      </c>
      <c r="O79">
        <v>30.93</v>
      </c>
      <c r="P79">
        <v>31.25</v>
      </c>
      <c r="Q79">
        <v>34</v>
      </c>
      <c r="R79">
        <v>31.25</v>
      </c>
      <c r="S79" s="6">
        <v>31.33</v>
      </c>
      <c r="T79">
        <v>31.63</v>
      </c>
      <c r="U79">
        <v>31.25</v>
      </c>
      <c r="V79">
        <v>30.94</v>
      </c>
      <c r="W79">
        <v>31.63</v>
      </c>
      <c r="X79">
        <v>31.25</v>
      </c>
      <c r="Y79">
        <v>31.46</v>
      </c>
      <c r="Z79">
        <v>0</v>
      </c>
    </row>
    <row r="80" spans="1:26">
      <c r="A80" t="s">
        <v>689</v>
      </c>
      <c r="B80">
        <v>33</v>
      </c>
      <c r="C80">
        <v>0</v>
      </c>
      <c r="D80">
        <v>29.62</v>
      </c>
      <c r="E80">
        <v>29.63</v>
      </c>
      <c r="F80">
        <v>29.62</v>
      </c>
      <c r="G80">
        <v>28.72</v>
      </c>
      <c r="H80">
        <v>29.62</v>
      </c>
      <c r="I80">
        <v>29.62</v>
      </c>
      <c r="J80">
        <v>29.63</v>
      </c>
      <c r="K80">
        <v>29.63</v>
      </c>
      <c r="L80">
        <v>28.69</v>
      </c>
      <c r="M80">
        <v>29.62</v>
      </c>
      <c r="N80">
        <v>0</v>
      </c>
      <c r="O80">
        <v>28.46</v>
      </c>
      <c r="P80">
        <v>29.63</v>
      </c>
      <c r="Q80">
        <v>33</v>
      </c>
      <c r="R80">
        <v>29.625</v>
      </c>
      <c r="S80" s="6">
        <v>29.63</v>
      </c>
      <c r="T80">
        <v>30</v>
      </c>
      <c r="U80">
        <v>29.62</v>
      </c>
      <c r="V80">
        <v>29.63</v>
      </c>
      <c r="W80">
        <v>30</v>
      </c>
      <c r="X80">
        <v>29.63</v>
      </c>
      <c r="Y80">
        <v>29.6</v>
      </c>
      <c r="Z80">
        <v>70</v>
      </c>
    </row>
    <row r="81" spans="1:26">
      <c r="A81" t="s">
        <v>690</v>
      </c>
      <c r="B81">
        <v>32</v>
      </c>
      <c r="C81">
        <v>0</v>
      </c>
      <c r="D81">
        <v>29.62</v>
      </c>
      <c r="E81">
        <v>29.63</v>
      </c>
      <c r="F81">
        <v>29.62</v>
      </c>
      <c r="G81">
        <v>28.72</v>
      </c>
      <c r="H81">
        <v>29.62</v>
      </c>
      <c r="I81">
        <v>29.62</v>
      </c>
      <c r="J81">
        <v>29.63</v>
      </c>
      <c r="K81">
        <v>29.63</v>
      </c>
      <c r="L81">
        <v>28.69</v>
      </c>
      <c r="M81">
        <v>29.62</v>
      </c>
      <c r="N81">
        <v>0</v>
      </c>
      <c r="O81">
        <v>28.46</v>
      </c>
      <c r="P81">
        <v>29.63</v>
      </c>
      <c r="Q81">
        <v>32</v>
      </c>
      <c r="R81">
        <v>29.625</v>
      </c>
      <c r="S81" s="6">
        <v>29.63</v>
      </c>
      <c r="T81">
        <v>30</v>
      </c>
      <c r="U81">
        <v>29.62</v>
      </c>
      <c r="V81">
        <v>29.63</v>
      </c>
      <c r="W81">
        <v>30</v>
      </c>
      <c r="X81">
        <v>29.63</v>
      </c>
      <c r="Y81">
        <v>29.6</v>
      </c>
      <c r="Z81">
        <v>70</v>
      </c>
    </row>
    <row r="82" spans="1:26">
      <c r="A82" t="s">
        <v>691</v>
      </c>
      <c r="B82">
        <v>76</v>
      </c>
      <c r="C82">
        <v>100</v>
      </c>
      <c r="D82">
        <v>68.37</v>
      </c>
      <c r="E82">
        <v>68.38</v>
      </c>
      <c r="F82">
        <v>68.37</v>
      </c>
      <c r="G82">
        <v>67.44</v>
      </c>
      <c r="H82">
        <v>68.37</v>
      </c>
      <c r="I82">
        <v>68.37</v>
      </c>
      <c r="J82">
        <v>67.069999999999993</v>
      </c>
      <c r="K82">
        <v>70.239999999999995</v>
      </c>
      <c r="L82">
        <v>68.37</v>
      </c>
      <c r="M82">
        <v>68.37</v>
      </c>
      <c r="N82">
        <v>150</v>
      </c>
      <c r="O82">
        <v>68.040000000000006</v>
      </c>
      <c r="P82">
        <v>69.88</v>
      </c>
      <c r="Q82">
        <v>76</v>
      </c>
      <c r="R82">
        <v>68.375</v>
      </c>
      <c r="S82" s="6">
        <v>68.38</v>
      </c>
      <c r="T82">
        <v>68.38</v>
      </c>
      <c r="U82">
        <v>68.37</v>
      </c>
      <c r="V82">
        <v>68.540000000000006</v>
      </c>
      <c r="W82">
        <v>68.38</v>
      </c>
      <c r="X82">
        <v>68.38</v>
      </c>
      <c r="Y82">
        <v>65.5</v>
      </c>
      <c r="Z82">
        <v>71</v>
      </c>
    </row>
    <row r="83" spans="1:26">
      <c r="A83" t="s">
        <v>692</v>
      </c>
      <c r="B83">
        <v>74</v>
      </c>
      <c r="C83">
        <v>100</v>
      </c>
      <c r="D83">
        <v>67.680000000000007</v>
      </c>
      <c r="E83">
        <v>68.38</v>
      </c>
      <c r="F83">
        <v>68.37</v>
      </c>
      <c r="G83">
        <v>67.44</v>
      </c>
      <c r="H83">
        <v>68.37</v>
      </c>
      <c r="I83">
        <v>68.37</v>
      </c>
      <c r="J83">
        <v>67.069999999999993</v>
      </c>
      <c r="K83">
        <v>70.239999999999995</v>
      </c>
      <c r="L83">
        <v>68.37</v>
      </c>
      <c r="M83">
        <v>68.37</v>
      </c>
      <c r="N83">
        <v>150</v>
      </c>
      <c r="O83">
        <v>68.040000000000006</v>
      </c>
      <c r="P83">
        <v>69.88</v>
      </c>
      <c r="Q83">
        <v>74</v>
      </c>
      <c r="R83">
        <v>68.375</v>
      </c>
      <c r="S83" s="6">
        <v>68.38</v>
      </c>
      <c r="T83">
        <v>68.38</v>
      </c>
      <c r="U83">
        <v>68.37</v>
      </c>
      <c r="V83">
        <v>68.540000000000006</v>
      </c>
      <c r="W83">
        <v>68.38</v>
      </c>
      <c r="X83">
        <v>68.38</v>
      </c>
      <c r="Y83">
        <v>65.5</v>
      </c>
      <c r="Z83">
        <v>71</v>
      </c>
    </row>
    <row r="84" spans="1:26">
      <c r="A84" t="s">
        <v>693</v>
      </c>
      <c r="B84">
        <v>73</v>
      </c>
      <c r="C84">
        <v>100</v>
      </c>
      <c r="D84">
        <v>67.34</v>
      </c>
      <c r="E84">
        <v>68.38</v>
      </c>
      <c r="F84">
        <v>68.37</v>
      </c>
      <c r="G84">
        <v>67.44</v>
      </c>
      <c r="H84">
        <v>68.37</v>
      </c>
      <c r="I84">
        <v>68.37</v>
      </c>
      <c r="J84">
        <v>67.069999999999993</v>
      </c>
      <c r="K84">
        <v>70.239999999999995</v>
      </c>
      <c r="L84">
        <v>68.37</v>
      </c>
      <c r="M84">
        <v>68.37</v>
      </c>
      <c r="N84">
        <v>150</v>
      </c>
      <c r="O84">
        <v>68.040000000000006</v>
      </c>
      <c r="P84">
        <v>69.88</v>
      </c>
      <c r="Q84">
        <v>73</v>
      </c>
      <c r="R84">
        <v>68.375</v>
      </c>
      <c r="S84" s="6">
        <v>68.38</v>
      </c>
      <c r="T84">
        <v>68.38</v>
      </c>
      <c r="U84">
        <v>68.37</v>
      </c>
      <c r="V84">
        <v>68.540000000000006</v>
      </c>
      <c r="W84">
        <v>68.38</v>
      </c>
      <c r="X84">
        <v>68.38</v>
      </c>
      <c r="Y84">
        <v>65.5</v>
      </c>
      <c r="Z84">
        <v>71</v>
      </c>
    </row>
    <row r="85" spans="1:26">
      <c r="A85" t="s">
        <v>694</v>
      </c>
      <c r="B85">
        <v>72</v>
      </c>
      <c r="C85">
        <v>99</v>
      </c>
      <c r="D85">
        <v>67</v>
      </c>
      <c r="E85">
        <v>67.239999999999995</v>
      </c>
      <c r="F85">
        <v>67</v>
      </c>
      <c r="G85">
        <v>66.44</v>
      </c>
      <c r="H85">
        <v>67</v>
      </c>
      <c r="I85">
        <v>67</v>
      </c>
      <c r="J85">
        <v>66.52</v>
      </c>
      <c r="K85">
        <v>68.37</v>
      </c>
      <c r="L85">
        <v>67.44</v>
      </c>
      <c r="M85">
        <v>67</v>
      </c>
      <c r="N85">
        <v>146.99</v>
      </c>
      <c r="O85">
        <v>66.930000000000007</v>
      </c>
      <c r="P85">
        <v>68</v>
      </c>
      <c r="Q85">
        <v>72</v>
      </c>
      <c r="R85">
        <v>67</v>
      </c>
      <c r="S85" s="6">
        <v>67.239999999999995</v>
      </c>
      <c r="T85">
        <v>67.5</v>
      </c>
      <c r="U85">
        <v>67</v>
      </c>
      <c r="V85">
        <v>67.14</v>
      </c>
      <c r="W85">
        <v>67.5</v>
      </c>
      <c r="X85">
        <v>67</v>
      </c>
      <c r="Y85">
        <v>65.23</v>
      </c>
      <c r="Z85">
        <v>70.989999999999995</v>
      </c>
    </row>
    <row r="86" spans="1:26">
      <c r="A86" t="s">
        <v>695</v>
      </c>
      <c r="B86">
        <v>71</v>
      </c>
      <c r="C86">
        <v>99</v>
      </c>
      <c r="D86">
        <v>66.63</v>
      </c>
      <c r="E86">
        <v>67.239999999999995</v>
      </c>
      <c r="F86">
        <v>67</v>
      </c>
      <c r="G86">
        <v>66.44</v>
      </c>
      <c r="H86">
        <v>67</v>
      </c>
      <c r="I86">
        <v>67</v>
      </c>
      <c r="J86">
        <v>66.52</v>
      </c>
      <c r="K86">
        <v>68.37</v>
      </c>
      <c r="L86">
        <v>67.44</v>
      </c>
      <c r="M86">
        <v>67</v>
      </c>
      <c r="N86">
        <v>146.99</v>
      </c>
      <c r="O86">
        <v>66.930000000000007</v>
      </c>
      <c r="P86">
        <v>68</v>
      </c>
      <c r="Q86">
        <v>71</v>
      </c>
      <c r="R86">
        <v>67</v>
      </c>
      <c r="S86" s="6">
        <v>67.239999999999995</v>
      </c>
      <c r="T86">
        <v>67.5</v>
      </c>
      <c r="U86">
        <v>67</v>
      </c>
      <c r="V86">
        <v>67.14</v>
      </c>
      <c r="W86">
        <v>67.5</v>
      </c>
      <c r="X86">
        <v>67</v>
      </c>
      <c r="Y86">
        <v>65.23</v>
      </c>
      <c r="Z86">
        <v>70.989999999999995</v>
      </c>
    </row>
    <row r="87" spans="1:26">
      <c r="A87" t="s">
        <v>696</v>
      </c>
      <c r="B87">
        <v>70</v>
      </c>
      <c r="C87">
        <v>98</v>
      </c>
      <c r="D87">
        <v>66.27</v>
      </c>
      <c r="E87">
        <v>66.709999999999994</v>
      </c>
      <c r="F87">
        <v>66.27</v>
      </c>
      <c r="G87">
        <v>65.69</v>
      </c>
      <c r="H87">
        <v>66.27</v>
      </c>
      <c r="I87">
        <v>66.27</v>
      </c>
      <c r="J87">
        <v>65.989999999999995</v>
      </c>
      <c r="K87">
        <v>67.55</v>
      </c>
      <c r="L87">
        <v>66.66</v>
      </c>
      <c r="M87">
        <v>66.27</v>
      </c>
      <c r="N87">
        <v>145.38999999999999</v>
      </c>
      <c r="O87">
        <v>66.14</v>
      </c>
      <c r="P87">
        <v>67.02</v>
      </c>
      <c r="Q87">
        <v>70</v>
      </c>
      <c r="R87">
        <v>66.270799999999994</v>
      </c>
      <c r="S87" s="6">
        <v>66.709999999999994</v>
      </c>
      <c r="T87">
        <v>66.94</v>
      </c>
      <c r="U87">
        <v>66.27</v>
      </c>
      <c r="V87">
        <v>66.290000000000006</v>
      </c>
      <c r="W87">
        <v>66.75</v>
      </c>
      <c r="X87">
        <v>66.27</v>
      </c>
      <c r="Y87">
        <v>64.88</v>
      </c>
      <c r="Z87">
        <v>70.98</v>
      </c>
    </row>
    <row r="88" spans="1:26">
      <c r="A88" t="s">
        <v>697</v>
      </c>
      <c r="B88">
        <v>69</v>
      </c>
      <c r="C88">
        <v>98</v>
      </c>
      <c r="D88">
        <v>65.900000000000006</v>
      </c>
      <c r="E88">
        <v>66.709999999999994</v>
      </c>
      <c r="F88">
        <v>66.27</v>
      </c>
      <c r="G88">
        <v>65.69</v>
      </c>
      <c r="H88">
        <v>66.27</v>
      </c>
      <c r="I88">
        <v>66.27</v>
      </c>
      <c r="J88">
        <v>65.989999999999995</v>
      </c>
      <c r="K88">
        <v>67.55</v>
      </c>
      <c r="L88">
        <v>66.66</v>
      </c>
      <c r="M88">
        <v>66.27</v>
      </c>
      <c r="N88">
        <v>145.38999999999999</v>
      </c>
      <c r="O88">
        <v>66.14</v>
      </c>
      <c r="P88">
        <v>67.02</v>
      </c>
      <c r="Q88">
        <v>69</v>
      </c>
      <c r="R88">
        <v>66.270799999999994</v>
      </c>
      <c r="S88" s="6">
        <v>66.709999999999994</v>
      </c>
      <c r="T88">
        <v>66.94</v>
      </c>
      <c r="U88">
        <v>66.27</v>
      </c>
      <c r="V88">
        <v>66.290000000000006</v>
      </c>
      <c r="W88">
        <v>66.75</v>
      </c>
      <c r="X88">
        <v>66.27</v>
      </c>
      <c r="Y88">
        <v>64.88</v>
      </c>
      <c r="Z88">
        <v>70.98</v>
      </c>
    </row>
    <row r="89" spans="1:26">
      <c r="A89" t="s">
        <v>698</v>
      </c>
      <c r="B89">
        <v>68</v>
      </c>
      <c r="C89">
        <v>97</v>
      </c>
      <c r="D89">
        <v>65.540000000000006</v>
      </c>
      <c r="E89">
        <v>66.010000000000005</v>
      </c>
      <c r="F89">
        <v>65.540000000000006</v>
      </c>
      <c r="G89">
        <v>64.94</v>
      </c>
      <c r="H89">
        <v>65.540000000000006</v>
      </c>
      <c r="I89">
        <v>65.540000000000006</v>
      </c>
      <c r="J89">
        <v>65.48</v>
      </c>
      <c r="K89">
        <v>66.760000000000005</v>
      </c>
      <c r="L89">
        <v>65.849999999999994</v>
      </c>
      <c r="M89">
        <v>65.540000000000006</v>
      </c>
      <c r="N89">
        <v>143.79</v>
      </c>
      <c r="O89">
        <v>65.510000000000005</v>
      </c>
      <c r="P89">
        <v>66.040000000000006</v>
      </c>
      <c r="Q89">
        <v>68</v>
      </c>
      <c r="R89">
        <v>65.541600000000003</v>
      </c>
      <c r="S89" s="6">
        <v>66.010000000000005</v>
      </c>
      <c r="T89">
        <v>66.02</v>
      </c>
      <c r="U89">
        <v>65.540000000000006</v>
      </c>
      <c r="V89">
        <v>65.599999999999994</v>
      </c>
      <c r="W89">
        <v>65.63</v>
      </c>
      <c r="X89">
        <v>65.540000000000006</v>
      </c>
      <c r="Y89">
        <v>64.59</v>
      </c>
      <c r="Z89">
        <v>70.97</v>
      </c>
    </row>
    <row r="90" spans="1:26">
      <c r="A90" t="s">
        <v>699</v>
      </c>
      <c r="B90">
        <v>67</v>
      </c>
      <c r="C90">
        <v>96</v>
      </c>
      <c r="D90">
        <v>65.02</v>
      </c>
      <c r="E90">
        <v>65.25</v>
      </c>
      <c r="F90">
        <v>65.02</v>
      </c>
      <c r="G90">
        <v>64.53</v>
      </c>
      <c r="H90">
        <v>65.02</v>
      </c>
      <c r="I90">
        <v>65.02</v>
      </c>
      <c r="J90">
        <v>64.97</v>
      </c>
      <c r="K90">
        <v>65.69</v>
      </c>
      <c r="L90">
        <v>65.3</v>
      </c>
      <c r="M90">
        <v>65.02</v>
      </c>
      <c r="N90">
        <v>142.65</v>
      </c>
      <c r="O90">
        <v>65.02</v>
      </c>
      <c r="P90">
        <v>65.27</v>
      </c>
      <c r="Q90">
        <v>67</v>
      </c>
      <c r="R90">
        <v>65.020799999999994</v>
      </c>
      <c r="S90" s="6">
        <v>65.25</v>
      </c>
      <c r="T90">
        <v>65.39</v>
      </c>
      <c r="U90">
        <v>65.02</v>
      </c>
      <c r="V90">
        <v>65.06</v>
      </c>
      <c r="W90">
        <v>65.13</v>
      </c>
      <c r="X90">
        <v>65.02</v>
      </c>
      <c r="Y90">
        <v>64.239999999999995</v>
      </c>
      <c r="Z90">
        <v>70.959999999999994</v>
      </c>
    </row>
    <row r="91" spans="1:26">
      <c r="A91" t="s">
        <v>700</v>
      </c>
      <c r="B91">
        <v>66</v>
      </c>
      <c r="C91">
        <v>94</v>
      </c>
      <c r="D91">
        <v>64.150000000000006</v>
      </c>
      <c r="E91">
        <v>64.16</v>
      </c>
      <c r="F91">
        <v>64.150000000000006</v>
      </c>
      <c r="G91">
        <v>63.78</v>
      </c>
      <c r="H91">
        <v>64.150000000000006</v>
      </c>
      <c r="I91">
        <v>64.150000000000006</v>
      </c>
      <c r="J91">
        <v>64.16</v>
      </c>
      <c r="K91">
        <v>64.16</v>
      </c>
      <c r="L91">
        <v>64.53</v>
      </c>
      <c r="M91">
        <v>64.150000000000006</v>
      </c>
      <c r="N91">
        <v>140.74</v>
      </c>
      <c r="O91">
        <v>64.150000000000006</v>
      </c>
      <c r="P91">
        <v>64.16</v>
      </c>
      <c r="Q91">
        <v>66</v>
      </c>
      <c r="R91">
        <v>64.158299999999997</v>
      </c>
      <c r="S91" s="6">
        <v>64.16</v>
      </c>
      <c r="T91">
        <v>64.56</v>
      </c>
      <c r="U91">
        <v>64.150000000000006</v>
      </c>
      <c r="V91">
        <v>64.16</v>
      </c>
      <c r="W91">
        <v>64.25</v>
      </c>
      <c r="X91">
        <v>64.16</v>
      </c>
      <c r="Y91">
        <v>63.71</v>
      </c>
      <c r="Z91">
        <v>70.94</v>
      </c>
    </row>
    <row r="92" spans="1:26">
      <c r="A92" t="s">
        <v>701</v>
      </c>
      <c r="B92">
        <v>65</v>
      </c>
      <c r="C92">
        <v>93</v>
      </c>
      <c r="D92">
        <v>63.78</v>
      </c>
      <c r="E92">
        <v>63.78</v>
      </c>
      <c r="F92">
        <v>63.78</v>
      </c>
      <c r="G92">
        <v>63.48</v>
      </c>
      <c r="H92">
        <v>63.77</v>
      </c>
      <c r="I92">
        <v>63.77</v>
      </c>
      <c r="J92">
        <v>63.78</v>
      </c>
      <c r="K92">
        <v>63.78</v>
      </c>
      <c r="L92">
        <v>64.239999999999995</v>
      </c>
      <c r="M92">
        <v>63.78</v>
      </c>
      <c r="N92">
        <v>139.93</v>
      </c>
      <c r="O92">
        <v>63.78</v>
      </c>
      <c r="P92">
        <v>63.78</v>
      </c>
      <c r="Q92">
        <v>65</v>
      </c>
      <c r="R92">
        <v>63.7821</v>
      </c>
      <c r="S92" s="6">
        <v>63.78</v>
      </c>
      <c r="T92">
        <v>64.239999999999995</v>
      </c>
      <c r="U92">
        <v>63.78</v>
      </c>
      <c r="V92">
        <v>63.78</v>
      </c>
      <c r="W92">
        <v>64</v>
      </c>
      <c r="X92">
        <v>63.77</v>
      </c>
      <c r="Y92">
        <v>63.47</v>
      </c>
      <c r="Z92">
        <v>70.930000000000007</v>
      </c>
    </row>
    <row r="93" spans="1:26">
      <c r="A93" t="s">
        <v>702</v>
      </c>
      <c r="B93">
        <v>64</v>
      </c>
      <c r="C93">
        <v>91</v>
      </c>
      <c r="D93">
        <v>63.16</v>
      </c>
      <c r="E93">
        <v>63.17</v>
      </c>
      <c r="F93">
        <v>63.16</v>
      </c>
      <c r="G93">
        <v>62.94</v>
      </c>
      <c r="H93">
        <v>63.16</v>
      </c>
      <c r="I93">
        <v>63.16</v>
      </c>
      <c r="J93">
        <v>63.17</v>
      </c>
      <c r="K93">
        <v>63.17</v>
      </c>
      <c r="L93">
        <v>63.57</v>
      </c>
      <c r="M93">
        <v>63.16</v>
      </c>
      <c r="N93">
        <v>138.57</v>
      </c>
      <c r="O93">
        <v>63.16</v>
      </c>
      <c r="P93">
        <v>63.17</v>
      </c>
      <c r="Q93">
        <v>64</v>
      </c>
      <c r="R93">
        <v>63.167200000000001</v>
      </c>
      <c r="S93" s="6">
        <v>63.17</v>
      </c>
      <c r="T93">
        <v>63.6</v>
      </c>
      <c r="U93">
        <v>63.16</v>
      </c>
      <c r="V93">
        <v>63.17</v>
      </c>
      <c r="W93">
        <v>63.38</v>
      </c>
      <c r="X93">
        <v>63.14</v>
      </c>
      <c r="Y93">
        <v>63.04</v>
      </c>
      <c r="Z93">
        <v>70.91</v>
      </c>
    </row>
    <row r="94" spans="1:26">
      <c r="A94" t="s">
        <v>703</v>
      </c>
      <c r="B94">
        <v>63</v>
      </c>
      <c r="C94">
        <v>89</v>
      </c>
      <c r="D94">
        <v>62.44</v>
      </c>
      <c r="E94">
        <v>62.45</v>
      </c>
      <c r="F94">
        <v>62.44</v>
      </c>
      <c r="G94">
        <v>62.19</v>
      </c>
      <c r="H94">
        <v>62.44</v>
      </c>
      <c r="I94">
        <v>62.44</v>
      </c>
      <c r="J94">
        <v>62.45</v>
      </c>
      <c r="K94">
        <v>62.45</v>
      </c>
      <c r="L94">
        <v>62.94</v>
      </c>
      <c r="M94">
        <v>62.44</v>
      </c>
      <c r="N94">
        <v>136.99</v>
      </c>
      <c r="O94">
        <v>62.44</v>
      </c>
      <c r="P94">
        <v>62.45</v>
      </c>
      <c r="Q94">
        <v>63</v>
      </c>
      <c r="R94">
        <v>62.4482</v>
      </c>
      <c r="S94" s="6">
        <v>62.45</v>
      </c>
      <c r="T94">
        <v>63</v>
      </c>
      <c r="U94">
        <v>62.44</v>
      </c>
      <c r="V94">
        <v>62.45</v>
      </c>
      <c r="W94">
        <v>62.63</v>
      </c>
      <c r="X94">
        <v>62.45</v>
      </c>
      <c r="Y94">
        <v>62.61</v>
      </c>
      <c r="Z94">
        <v>70.89</v>
      </c>
    </row>
    <row r="95" spans="1:26">
      <c r="A95" t="s">
        <v>704</v>
      </c>
      <c r="B95">
        <v>62</v>
      </c>
      <c r="C95">
        <v>87</v>
      </c>
      <c r="D95">
        <v>61.76</v>
      </c>
      <c r="E95">
        <v>61.76</v>
      </c>
      <c r="F95">
        <v>61.76</v>
      </c>
      <c r="G95">
        <v>61.82</v>
      </c>
      <c r="H95">
        <v>61.76</v>
      </c>
      <c r="I95">
        <v>61.76</v>
      </c>
      <c r="J95">
        <v>61.76</v>
      </c>
      <c r="K95">
        <v>61.79</v>
      </c>
      <c r="L95">
        <v>62.27</v>
      </c>
      <c r="M95">
        <v>61.76</v>
      </c>
      <c r="N95">
        <v>135.5</v>
      </c>
      <c r="O95">
        <v>61.76</v>
      </c>
      <c r="P95">
        <v>61.76</v>
      </c>
      <c r="Q95">
        <v>62</v>
      </c>
      <c r="R95">
        <v>61.764499999999998</v>
      </c>
      <c r="S95" s="6">
        <v>61.76</v>
      </c>
      <c r="T95">
        <v>62.3</v>
      </c>
      <c r="U95">
        <v>61.76</v>
      </c>
      <c r="V95">
        <v>61.76</v>
      </c>
      <c r="W95">
        <v>61.75</v>
      </c>
      <c r="X95">
        <v>61.76</v>
      </c>
      <c r="Y95">
        <v>62.15</v>
      </c>
      <c r="Z95">
        <v>70.87</v>
      </c>
    </row>
    <row r="96" spans="1:26">
      <c r="A96" t="s">
        <v>705</v>
      </c>
      <c r="B96">
        <v>61</v>
      </c>
      <c r="C96">
        <v>85</v>
      </c>
      <c r="D96">
        <v>61.1</v>
      </c>
      <c r="E96">
        <v>61.1</v>
      </c>
      <c r="F96">
        <v>61.1</v>
      </c>
      <c r="G96">
        <v>61.07</v>
      </c>
      <c r="H96">
        <v>61.1</v>
      </c>
      <c r="I96">
        <v>61.1</v>
      </c>
      <c r="J96">
        <v>61.1</v>
      </c>
      <c r="K96">
        <v>61.13</v>
      </c>
      <c r="L96">
        <v>61.6</v>
      </c>
      <c r="M96">
        <v>61.1</v>
      </c>
      <c r="N96">
        <v>134.05000000000001</v>
      </c>
      <c r="O96">
        <v>61.1</v>
      </c>
      <c r="P96">
        <v>61.1</v>
      </c>
      <c r="Q96">
        <v>61</v>
      </c>
      <c r="R96">
        <v>61.1</v>
      </c>
      <c r="S96" s="6">
        <v>61.1</v>
      </c>
      <c r="T96">
        <v>61.6</v>
      </c>
      <c r="U96">
        <v>61.1</v>
      </c>
      <c r="V96">
        <v>61.1</v>
      </c>
      <c r="W96">
        <v>61.25</v>
      </c>
      <c r="X96">
        <v>61.1</v>
      </c>
      <c r="Y96">
        <v>61.61</v>
      </c>
      <c r="Z96">
        <v>70.849999999999994</v>
      </c>
    </row>
    <row r="97" spans="1:26">
      <c r="A97" t="s">
        <v>706</v>
      </c>
      <c r="B97">
        <v>60</v>
      </c>
      <c r="C97">
        <v>83</v>
      </c>
      <c r="D97">
        <v>60.45</v>
      </c>
      <c r="E97">
        <v>60.45</v>
      </c>
      <c r="F97">
        <v>60.45</v>
      </c>
      <c r="G97">
        <v>60.32</v>
      </c>
      <c r="H97">
        <v>60.45</v>
      </c>
      <c r="I97">
        <v>60.45</v>
      </c>
      <c r="J97">
        <v>60.45</v>
      </c>
      <c r="K97">
        <v>60.46</v>
      </c>
      <c r="L97">
        <v>61.04</v>
      </c>
      <c r="M97">
        <v>60.45</v>
      </c>
      <c r="N97">
        <v>132.62</v>
      </c>
      <c r="O97">
        <v>60.45</v>
      </c>
      <c r="P97">
        <v>60.45</v>
      </c>
      <c r="Q97">
        <v>60</v>
      </c>
      <c r="R97">
        <v>60.451999999999998</v>
      </c>
      <c r="S97" s="6">
        <v>60.45</v>
      </c>
      <c r="T97">
        <v>61.04</v>
      </c>
      <c r="U97">
        <v>60.45</v>
      </c>
      <c r="V97">
        <v>60.45</v>
      </c>
      <c r="W97">
        <v>60.75</v>
      </c>
      <c r="X97">
        <v>60.45</v>
      </c>
      <c r="Y97">
        <v>61.14</v>
      </c>
      <c r="Z97">
        <v>70.83</v>
      </c>
    </row>
    <row r="98" spans="1:26">
      <c r="A98" t="s">
        <v>707</v>
      </c>
      <c r="B98">
        <v>59</v>
      </c>
      <c r="C98">
        <v>80</v>
      </c>
      <c r="D98">
        <v>59.64</v>
      </c>
      <c r="E98">
        <v>59.64</v>
      </c>
      <c r="F98">
        <v>59.64</v>
      </c>
      <c r="G98">
        <v>59.41</v>
      </c>
      <c r="H98">
        <v>59.64</v>
      </c>
      <c r="I98">
        <v>59.64</v>
      </c>
      <c r="J98">
        <v>59.64</v>
      </c>
      <c r="K98">
        <v>59.65</v>
      </c>
      <c r="L98">
        <v>60.16</v>
      </c>
      <c r="M98">
        <v>59.64</v>
      </c>
      <c r="N98">
        <v>130.85</v>
      </c>
      <c r="O98">
        <v>59.64</v>
      </c>
      <c r="P98">
        <v>59.64</v>
      </c>
      <c r="Q98">
        <v>59</v>
      </c>
      <c r="R98">
        <v>59.641599999999997</v>
      </c>
      <c r="S98" s="6">
        <v>59.64</v>
      </c>
      <c r="T98">
        <v>60.16</v>
      </c>
      <c r="U98">
        <v>59.64</v>
      </c>
      <c r="V98">
        <v>59.64</v>
      </c>
      <c r="W98">
        <v>59.75</v>
      </c>
      <c r="X98">
        <v>59.64</v>
      </c>
      <c r="Y98">
        <v>60.42</v>
      </c>
      <c r="Z98">
        <v>70.8</v>
      </c>
    </row>
    <row r="99" spans="1:26">
      <c r="A99" t="s">
        <v>708</v>
      </c>
      <c r="B99">
        <v>58</v>
      </c>
      <c r="C99">
        <v>77</v>
      </c>
      <c r="D99">
        <v>58.92</v>
      </c>
      <c r="E99">
        <v>58.92</v>
      </c>
      <c r="F99">
        <v>58.92</v>
      </c>
      <c r="G99">
        <v>58.74</v>
      </c>
      <c r="H99">
        <v>58.92</v>
      </c>
      <c r="I99">
        <v>58.92</v>
      </c>
      <c r="J99">
        <v>58.92</v>
      </c>
      <c r="K99">
        <v>58.95</v>
      </c>
      <c r="L99">
        <v>59.4</v>
      </c>
      <c r="M99">
        <v>58.92</v>
      </c>
      <c r="N99">
        <v>129.27000000000001</v>
      </c>
      <c r="O99">
        <v>58.92</v>
      </c>
      <c r="P99">
        <v>58.92</v>
      </c>
      <c r="Q99">
        <v>58</v>
      </c>
      <c r="R99">
        <v>58.922899999999998</v>
      </c>
      <c r="S99" s="6">
        <v>58.92</v>
      </c>
      <c r="T99">
        <v>59.4</v>
      </c>
      <c r="U99">
        <v>58.92</v>
      </c>
      <c r="V99">
        <v>58.92</v>
      </c>
      <c r="W99">
        <v>59</v>
      </c>
      <c r="X99">
        <v>58.92</v>
      </c>
      <c r="Y99">
        <v>59.68</v>
      </c>
      <c r="Z99">
        <v>70.77</v>
      </c>
    </row>
    <row r="100" spans="1:26">
      <c r="A100" t="s">
        <v>709</v>
      </c>
      <c r="B100">
        <v>57</v>
      </c>
      <c r="C100">
        <v>74</v>
      </c>
      <c r="D100">
        <v>58.22</v>
      </c>
      <c r="E100">
        <v>58.22</v>
      </c>
      <c r="F100">
        <v>58.22</v>
      </c>
      <c r="G100">
        <v>58.14</v>
      </c>
      <c r="H100">
        <v>58.22</v>
      </c>
      <c r="I100">
        <v>58.22</v>
      </c>
      <c r="J100">
        <v>58.22</v>
      </c>
      <c r="K100">
        <v>58.23</v>
      </c>
      <c r="L100">
        <v>58.7</v>
      </c>
      <c r="M100">
        <v>58.22</v>
      </c>
      <c r="N100">
        <v>127.73</v>
      </c>
      <c r="O100">
        <v>58.22</v>
      </c>
      <c r="P100">
        <v>58.22</v>
      </c>
      <c r="Q100">
        <v>57</v>
      </c>
      <c r="R100">
        <v>58.220799999999997</v>
      </c>
      <c r="S100" s="6">
        <v>58.22</v>
      </c>
      <c r="T100">
        <v>58.7</v>
      </c>
      <c r="U100">
        <v>58.22</v>
      </c>
      <c r="V100">
        <v>58.22</v>
      </c>
      <c r="W100">
        <v>58.38</v>
      </c>
      <c r="X100">
        <v>58.22</v>
      </c>
      <c r="Y100">
        <v>58.89</v>
      </c>
      <c r="Z100">
        <v>70.739999999999995</v>
      </c>
    </row>
    <row r="101" spans="1:26">
      <c r="A101" t="s">
        <v>710</v>
      </c>
      <c r="B101">
        <v>56</v>
      </c>
      <c r="C101">
        <v>72</v>
      </c>
      <c r="D101">
        <v>57.7</v>
      </c>
      <c r="E101">
        <v>57.71</v>
      </c>
      <c r="F101">
        <v>57.7</v>
      </c>
      <c r="G101">
        <v>57.69</v>
      </c>
      <c r="H101">
        <v>57.7</v>
      </c>
      <c r="I101">
        <v>57.7</v>
      </c>
      <c r="J101">
        <v>57.71</v>
      </c>
      <c r="K101">
        <v>57.71</v>
      </c>
      <c r="L101">
        <v>58.23</v>
      </c>
      <c r="M101">
        <v>57.7</v>
      </c>
      <c r="N101">
        <v>126.59</v>
      </c>
      <c r="O101">
        <v>57.7</v>
      </c>
      <c r="P101">
        <v>57.71</v>
      </c>
      <c r="Q101">
        <v>56</v>
      </c>
      <c r="R101">
        <v>57.708300000000001</v>
      </c>
      <c r="S101" s="6">
        <v>57.71</v>
      </c>
      <c r="T101">
        <v>58.23</v>
      </c>
      <c r="U101">
        <v>57.7</v>
      </c>
      <c r="V101">
        <v>57.71</v>
      </c>
      <c r="W101">
        <v>57.75</v>
      </c>
      <c r="X101">
        <v>57.71</v>
      </c>
      <c r="Y101">
        <v>58.36</v>
      </c>
      <c r="Z101">
        <v>70.72</v>
      </c>
    </row>
    <row r="102" spans="1:26">
      <c r="A102" t="s">
        <v>711</v>
      </c>
      <c r="B102">
        <v>55</v>
      </c>
      <c r="C102">
        <v>68</v>
      </c>
      <c r="D102">
        <v>56.68</v>
      </c>
      <c r="E102">
        <v>56.69</v>
      </c>
      <c r="F102">
        <v>56.68</v>
      </c>
      <c r="G102">
        <v>56.44</v>
      </c>
      <c r="H102">
        <v>56.68</v>
      </c>
      <c r="I102">
        <v>56.68</v>
      </c>
      <c r="J102">
        <v>56.69</v>
      </c>
      <c r="K102">
        <v>56.69</v>
      </c>
      <c r="L102">
        <v>57.17</v>
      </c>
      <c r="M102">
        <v>56.68</v>
      </c>
      <c r="N102">
        <v>124.35</v>
      </c>
      <c r="O102">
        <v>56.68</v>
      </c>
      <c r="P102">
        <v>56.69</v>
      </c>
      <c r="Q102">
        <v>55</v>
      </c>
      <c r="R102">
        <v>56.687399999999997</v>
      </c>
      <c r="S102" s="6">
        <v>56.69</v>
      </c>
      <c r="T102">
        <v>57.17</v>
      </c>
      <c r="U102">
        <v>56.68</v>
      </c>
      <c r="V102">
        <v>56.69</v>
      </c>
      <c r="W102">
        <v>56.75</v>
      </c>
      <c r="X102">
        <v>56.69</v>
      </c>
      <c r="Y102">
        <v>57.27</v>
      </c>
      <c r="Z102">
        <v>70.680000000000007</v>
      </c>
    </row>
    <row r="103" spans="1:26">
      <c r="A103" t="s">
        <v>712</v>
      </c>
      <c r="B103">
        <v>54</v>
      </c>
      <c r="C103">
        <v>65</v>
      </c>
      <c r="D103">
        <v>55.78</v>
      </c>
      <c r="E103">
        <v>55.78</v>
      </c>
      <c r="F103">
        <v>55.78</v>
      </c>
      <c r="G103">
        <v>55.64</v>
      </c>
      <c r="H103">
        <v>55.78</v>
      </c>
      <c r="I103">
        <v>55.78</v>
      </c>
      <c r="J103">
        <v>55.78</v>
      </c>
      <c r="K103">
        <v>55.78</v>
      </c>
      <c r="L103">
        <v>56.22</v>
      </c>
      <c r="M103">
        <v>55.78</v>
      </c>
      <c r="N103">
        <v>122.38</v>
      </c>
      <c r="O103">
        <v>55.78</v>
      </c>
      <c r="P103">
        <v>55.78</v>
      </c>
      <c r="Q103">
        <v>54</v>
      </c>
      <c r="R103">
        <v>55.781199999999998</v>
      </c>
      <c r="S103" s="6">
        <v>55.78</v>
      </c>
      <c r="T103">
        <v>56.22</v>
      </c>
      <c r="U103">
        <v>55.78</v>
      </c>
      <c r="V103">
        <v>55.78</v>
      </c>
      <c r="W103">
        <v>55.88</v>
      </c>
      <c r="X103">
        <v>55.78</v>
      </c>
      <c r="Y103">
        <v>56.28</v>
      </c>
      <c r="Z103">
        <v>70.650000000000006</v>
      </c>
    </row>
    <row r="104" spans="1:26">
      <c r="A104" t="s">
        <v>713</v>
      </c>
      <c r="B104">
        <v>53</v>
      </c>
      <c r="C104">
        <v>62</v>
      </c>
      <c r="D104">
        <v>54.9</v>
      </c>
      <c r="E104">
        <v>54.9</v>
      </c>
      <c r="F104">
        <v>54.9</v>
      </c>
      <c r="G104">
        <v>55.04</v>
      </c>
      <c r="H104">
        <v>54.89</v>
      </c>
      <c r="I104">
        <v>54.89</v>
      </c>
      <c r="J104">
        <v>54.9</v>
      </c>
      <c r="K104">
        <v>54.9</v>
      </c>
      <c r="L104">
        <v>55.44</v>
      </c>
      <c r="M104">
        <v>54.9</v>
      </c>
      <c r="N104">
        <v>120.45</v>
      </c>
      <c r="O104">
        <v>54.9</v>
      </c>
      <c r="P104">
        <v>54.9</v>
      </c>
      <c r="Q104">
        <v>53</v>
      </c>
      <c r="R104">
        <v>54.899900000000002</v>
      </c>
      <c r="S104" s="6">
        <v>54.9</v>
      </c>
      <c r="T104">
        <v>55.44</v>
      </c>
      <c r="U104">
        <v>54.9</v>
      </c>
      <c r="V104">
        <v>54.9</v>
      </c>
      <c r="W104">
        <v>55</v>
      </c>
      <c r="X104">
        <v>54.9</v>
      </c>
      <c r="Y104">
        <v>55.26</v>
      </c>
      <c r="Z104">
        <v>70.62</v>
      </c>
    </row>
    <row r="105" spans="1:26">
      <c r="A105" t="s">
        <v>714</v>
      </c>
      <c r="B105">
        <v>52</v>
      </c>
      <c r="C105">
        <v>58</v>
      </c>
      <c r="D105">
        <v>53.74</v>
      </c>
      <c r="E105">
        <v>53.74</v>
      </c>
      <c r="F105">
        <v>53.74</v>
      </c>
      <c r="G105">
        <v>54.04</v>
      </c>
      <c r="H105">
        <v>53.74</v>
      </c>
      <c r="I105">
        <v>53.74</v>
      </c>
      <c r="J105">
        <v>53.74</v>
      </c>
      <c r="K105">
        <v>53.74</v>
      </c>
      <c r="L105">
        <v>54.25</v>
      </c>
      <c r="M105">
        <v>53.74</v>
      </c>
      <c r="N105">
        <v>117.68</v>
      </c>
      <c r="O105">
        <v>53.74</v>
      </c>
      <c r="P105">
        <v>53.74</v>
      </c>
      <c r="Q105">
        <v>52</v>
      </c>
      <c r="R105">
        <v>53.741599999999998</v>
      </c>
      <c r="S105" s="6">
        <v>53.74</v>
      </c>
      <c r="T105">
        <v>54.25</v>
      </c>
      <c r="U105">
        <v>53.74</v>
      </c>
      <c r="V105">
        <v>53.74</v>
      </c>
      <c r="W105">
        <v>53.75</v>
      </c>
      <c r="X105">
        <v>53.74</v>
      </c>
      <c r="Y105">
        <v>53.83</v>
      </c>
      <c r="Z105">
        <v>70.58</v>
      </c>
    </row>
    <row r="106" spans="1:26">
      <c r="A106" t="s">
        <v>715</v>
      </c>
      <c r="B106">
        <v>51</v>
      </c>
      <c r="C106">
        <v>55</v>
      </c>
      <c r="D106">
        <v>52.69</v>
      </c>
      <c r="E106">
        <v>52.7</v>
      </c>
      <c r="F106">
        <v>52.69</v>
      </c>
      <c r="G106">
        <v>52.94</v>
      </c>
      <c r="H106">
        <v>52.69</v>
      </c>
      <c r="I106">
        <v>52.69</v>
      </c>
      <c r="J106">
        <v>52.7</v>
      </c>
      <c r="K106">
        <v>52.7</v>
      </c>
      <c r="L106">
        <v>53.15</v>
      </c>
      <c r="M106">
        <v>52.69</v>
      </c>
      <c r="N106">
        <v>115.38</v>
      </c>
      <c r="O106">
        <v>52.69</v>
      </c>
      <c r="P106">
        <v>52.7</v>
      </c>
      <c r="Q106">
        <v>51</v>
      </c>
      <c r="R106">
        <v>52.695799999999998</v>
      </c>
      <c r="S106" s="6">
        <v>52.7</v>
      </c>
      <c r="T106">
        <v>53.15</v>
      </c>
      <c r="U106">
        <v>52.69</v>
      </c>
      <c r="V106">
        <v>52.7</v>
      </c>
      <c r="W106">
        <v>52.75</v>
      </c>
      <c r="X106">
        <v>52.7</v>
      </c>
      <c r="Y106">
        <v>52.67</v>
      </c>
      <c r="Z106">
        <v>70.55</v>
      </c>
    </row>
    <row r="107" spans="1:26">
      <c r="A107" t="s">
        <v>716</v>
      </c>
      <c r="B107">
        <v>50</v>
      </c>
      <c r="C107">
        <v>52</v>
      </c>
      <c r="D107">
        <v>51.62</v>
      </c>
      <c r="E107">
        <v>51.62</v>
      </c>
      <c r="F107">
        <v>51.62</v>
      </c>
      <c r="G107">
        <v>51.84</v>
      </c>
      <c r="H107">
        <v>51.61</v>
      </c>
      <c r="I107">
        <v>51.61</v>
      </c>
      <c r="J107">
        <v>51.61</v>
      </c>
      <c r="K107">
        <v>51.68</v>
      </c>
      <c r="L107">
        <v>52.06</v>
      </c>
      <c r="M107">
        <v>51.62</v>
      </c>
      <c r="N107">
        <v>113.08</v>
      </c>
      <c r="O107">
        <v>51.62</v>
      </c>
      <c r="P107">
        <v>51.62</v>
      </c>
      <c r="Q107">
        <v>50</v>
      </c>
      <c r="R107">
        <v>51.620800000000003</v>
      </c>
      <c r="S107" s="6">
        <v>51.62</v>
      </c>
      <c r="T107">
        <v>52.06</v>
      </c>
      <c r="U107">
        <v>51.62</v>
      </c>
      <c r="V107">
        <v>51.62</v>
      </c>
      <c r="W107">
        <v>51.5</v>
      </c>
      <c r="X107">
        <v>51.62</v>
      </c>
      <c r="Y107">
        <v>51.47</v>
      </c>
      <c r="Z107">
        <v>70.52</v>
      </c>
    </row>
    <row r="108" spans="1:26">
      <c r="A108" t="s">
        <v>717</v>
      </c>
      <c r="B108">
        <v>49</v>
      </c>
      <c r="C108">
        <v>49</v>
      </c>
      <c r="D108">
        <v>50.48</v>
      </c>
      <c r="E108">
        <v>50.48</v>
      </c>
      <c r="F108">
        <v>50.48</v>
      </c>
      <c r="G108">
        <v>50.94</v>
      </c>
      <c r="H108">
        <v>50.48</v>
      </c>
      <c r="I108">
        <v>50.48</v>
      </c>
      <c r="J108">
        <v>50.4</v>
      </c>
      <c r="K108">
        <v>50.48</v>
      </c>
      <c r="L108">
        <v>51.02</v>
      </c>
      <c r="M108">
        <v>50.48</v>
      </c>
      <c r="N108">
        <v>110.77</v>
      </c>
      <c r="O108">
        <v>50.48</v>
      </c>
      <c r="P108">
        <v>50.48</v>
      </c>
      <c r="Q108">
        <v>49</v>
      </c>
      <c r="R108">
        <v>50.4833</v>
      </c>
      <c r="S108" s="6">
        <v>50.48</v>
      </c>
      <c r="T108">
        <v>51.02</v>
      </c>
      <c r="U108">
        <v>50.48</v>
      </c>
      <c r="V108">
        <v>50.48</v>
      </c>
      <c r="W108">
        <v>50.63</v>
      </c>
      <c r="X108">
        <v>50.48</v>
      </c>
      <c r="Y108">
        <v>50.2</v>
      </c>
      <c r="Z108">
        <v>70.489999999999995</v>
      </c>
    </row>
    <row r="109" spans="1:26">
      <c r="A109" t="s">
        <v>718</v>
      </c>
      <c r="B109">
        <v>48</v>
      </c>
      <c r="C109">
        <v>46</v>
      </c>
      <c r="D109">
        <v>49.23</v>
      </c>
      <c r="E109">
        <v>49.24</v>
      </c>
      <c r="F109">
        <v>49.23</v>
      </c>
      <c r="G109">
        <v>49.19</v>
      </c>
      <c r="H109">
        <v>49.23</v>
      </c>
      <c r="I109">
        <v>49.23</v>
      </c>
      <c r="J109">
        <v>49.24</v>
      </c>
      <c r="K109">
        <v>49.24</v>
      </c>
      <c r="L109">
        <v>49.8</v>
      </c>
      <c r="M109">
        <v>49.23</v>
      </c>
      <c r="N109">
        <v>108.47</v>
      </c>
      <c r="O109">
        <v>49.23</v>
      </c>
      <c r="P109">
        <v>49.24</v>
      </c>
      <c r="Q109">
        <v>48</v>
      </c>
      <c r="R109">
        <v>49.237499999999997</v>
      </c>
      <c r="S109" s="6">
        <v>49.24</v>
      </c>
      <c r="T109">
        <v>49.8</v>
      </c>
      <c r="U109">
        <v>49.23</v>
      </c>
      <c r="V109">
        <v>49.24</v>
      </c>
      <c r="W109">
        <v>49.38</v>
      </c>
      <c r="X109">
        <v>49.24</v>
      </c>
      <c r="Y109">
        <v>49.03</v>
      </c>
      <c r="Z109">
        <v>70.459999999999994</v>
      </c>
    </row>
    <row r="110" spans="1:26">
      <c r="A110" t="s">
        <v>719</v>
      </c>
      <c r="B110">
        <v>47</v>
      </c>
      <c r="C110">
        <v>42</v>
      </c>
      <c r="D110">
        <v>47.84</v>
      </c>
      <c r="E110">
        <v>47.84</v>
      </c>
      <c r="F110">
        <v>47.84</v>
      </c>
      <c r="G110">
        <v>47.94</v>
      </c>
      <c r="H110">
        <v>47.84</v>
      </c>
      <c r="I110">
        <v>47.84</v>
      </c>
      <c r="J110">
        <v>47.84</v>
      </c>
      <c r="K110">
        <v>47.84</v>
      </c>
      <c r="L110">
        <v>48.27</v>
      </c>
      <c r="M110">
        <v>47.84</v>
      </c>
      <c r="N110">
        <v>105.4</v>
      </c>
      <c r="O110">
        <v>47.84</v>
      </c>
      <c r="P110">
        <v>47.84</v>
      </c>
      <c r="Q110">
        <v>47</v>
      </c>
      <c r="R110">
        <v>47.843699999999998</v>
      </c>
      <c r="S110" s="6">
        <v>47.84</v>
      </c>
      <c r="T110">
        <v>48.27</v>
      </c>
      <c r="U110">
        <v>47.84</v>
      </c>
      <c r="V110">
        <v>47.84</v>
      </c>
      <c r="W110">
        <v>48</v>
      </c>
      <c r="X110">
        <v>47.84</v>
      </c>
      <c r="Y110">
        <v>47.31</v>
      </c>
      <c r="Z110">
        <v>70.42</v>
      </c>
    </row>
    <row r="111" spans="1:26">
      <c r="A111" t="s">
        <v>720</v>
      </c>
      <c r="B111">
        <v>46</v>
      </c>
      <c r="C111">
        <v>39</v>
      </c>
      <c r="D111">
        <v>46.54</v>
      </c>
      <c r="E111">
        <v>46.54</v>
      </c>
      <c r="F111">
        <v>46.54</v>
      </c>
      <c r="G111">
        <v>46.22</v>
      </c>
      <c r="H111">
        <v>46.54</v>
      </c>
      <c r="I111">
        <v>46.54</v>
      </c>
      <c r="J111">
        <v>46.54</v>
      </c>
      <c r="K111">
        <v>46.54</v>
      </c>
      <c r="L111">
        <v>47.01</v>
      </c>
      <c r="M111">
        <v>46.54</v>
      </c>
      <c r="N111">
        <v>103.09</v>
      </c>
      <c r="O111">
        <v>46.54</v>
      </c>
      <c r="P111">
        <v>46.54</v>
      </c>
      <c r="Q111">
        <v>46</v>
      </c>
      <c r="R111">
        <v>46.541600000000003</v>
      </c>
      <c r="S111" s="6">
        <v>46.54</v>
      </c>
      <c r="T111">
        <v>47.01</v>
      </c>
      <c r="U111">
        <v>46.54</v>
      </c>
      <c r="V111">
        <v>46.54</v>
      </c>
      <c r="W111">
        <v>46.75</v>
      </c>
      <c r="X111">
        <v>46.54</v>
      </c>
      <c r="Y111">
        <v>46.23</v>
      </c>
      <c r="Z111">
        <v>70.39</v>
      </c>
    </row>
    <row r="112" spans="1:26">
      <c r="A112" t="s">
        <v>721</v>
      </c>
      <c r="B112">
        <v>45</v>
      </c>
      <c r="C112">
        <v>36</v>
      </c>
      <c r="D112">
        <v>45.31</v>
      </c>
      <c r="E112">
        <v>45.31</v>
      </c>
      <c r="F112">
        <v>45.31</v>
      </c>
      <c r="G112">
        <v>45.05</v>
      </c>
      <c r="H112">
        <v>45.31</v>
      </c>
      <c r="I112">
        <v>45.31</v>
      </c>
      <c r="J112">
        <v>45.31</v>
      </c>
      <c r="K112">
        <v>45.31</v>
      </c>
      <c r="L112">
        <v>45.77</v>
      </c>
      <c r="M112">
        <v>45.31</v>
      </c>
      <c r="N112">
        <v>100.79</v>
      </c>
      <c r="O112">
        <v>45.31</v>
      </c>
      <c r="P112">
        <v>45.31</v>
      </c>
      <c r="Q112">
        <v>45</v>
      </c>
      <c r="R112">
        <v>45.312399999999997</v>
      </c>
      <c r="S112" s="6">
        <v>45.31</v>
      </c>
      <c r="T112">
        <v>45.77</v>
      </c>
      <c r="U112">
        <v>45.31</v>
      </c>
      <c r="V112">
        <v>45.31</v>
      </c>
      <c r="W112">
        <v>45.5</v>
      </c>
      <c r="X112">
        <v>45.31</v>
      </c>
      <c r="Y112">
        <v>44.97</v>
      </c>
      <c r="Z112">
        <v>70.36</v>
      </c>
    </row>
    <row r="113" spans="1:26">
      <c r="A113" t="s">
        <v>722</v>
      </c>
      <c r="B113">
        <v>44</v>
      </c>
      <c r="C113">
        <v>33</v>
      </c>
      <c r="D113">
        <v>44.1</v>
      </c>
      <c r="E113">
        <v>44.1</v>
      </c>
      <c r="F113">
        <v>44.1</v>
      </c>
      <c r="G113">
        <v>43.72</v>
      </c>
      <c r="H113">
        <v>44.1</v>
      </c>
      <c r="I113">
        <v>44.1</v>
      </c>
      <c r="J113">
        <v>44.1</v>
      </c>
      <c r="K113">
        <v>44.15</v>
      </c>
      <c r="L113">
        <v>44.62</v>
      </c>
      <c r="M113">
        <v>44.1</v>
      </c>
      <c r="N113">
        <v>98.49</v>
      </c>
      <c r="O113">
        <v>44.1</v>
      </c>
      <c r="P113">
        <v>44.1</v>
      </c>
      <c r="Q113">
        <v>44</v>
      </c>
      <c r="R113">
        <v>44.104100000000003</v>
      </c>
      <c r="S113" s="6">
        <v>44.1</v>
      </c>
      <c r="T113">
        <v>44.62</v>
      </c>
      <c r="U113">
        <v>44.1</v>
      </c>
      <c r="V113">
        <v>44.1</v>
      </c>
      <c r="W113">
        <v>44.13</v>
      </c>
      <c r="X113">
        <v>44.1</v>
      </c>
      <c r="Y113">
        <v>43.81</v>
      </c>
      <c r="Z113">
        <v>70.33</v>
      </c>
    </row>
    <row r="114" spans="1:26">
      <c r="A114" t="s">
        <v>723</v>
      </c>
      <c r="B114">
        <v>43</v>
      </c>
      <c r="C114">
        <v>30</v>
      </c>
      <c r="D114">
        <v>43.01</v>
      </c>
      <c r="E114">
        <v>43.01</v>
      </c>
      <c r="F114">
        <v>43.01</v>
      </c>
      <c r="G114">
        <v>42.97</v>
      </c>
      <c r="H114">
        <v>43</v>
      </c>
      <c r="I114">
        <v>43</v>
      </c>
      <c r="J114">
        <v>43.01</v>
      </c>
      <c r="K114">
        <v>43.02</v>
      </c>
      <c r="L114">
        <v>43.59</v>
      </c>
      <c r="M114">
        <v>43.01</v>
      </c>
      <c r="N114">
        <v>96.18</v>
      </c>
      <c r="O114">
        <v>43.01</v>
      </c>
      <c r="P114">
        <v>43.01</v>
      </c>
      <c r="Q114">
        <v>43</v>
      </c>
      <c r="R114">
        <v>43.010399999999997</v>
      </c>
      <c r="S114" s="6">
        <v>43.01</v>
      </c>
      <c r="T114">
        <v>43.59</v>
      </c>
      <c r="U114">
        <v>43.01</v>
      </c>
      <c r="V114">
        <v>43.01</v>
      </c>
      <c r="W114">
        <v>43.38</v>
      </c>
      <c r="X114">
        <v>43.01</v>
      </c>
      <c r="Y114">
        <v>42.78</v>
      </c>
      <c r="Z114">
        <v>70.3</v>
      </c>
    </row>
    <row r="115" spans="1:26">
      <c r="A115" t="s">
        <v>724</v>
      </c>
      <c r="B115">
        <v>42</v>
      </c>
      <c r="C115">
        <v>27</v>
      </c>
      <c r="D115">
        <v>41.87</v>
      </c>
      <c r="E115">
        <v>41.88</v>
      </c>
      <c r="F115">
        <v>41.87</v>
      </c>
      <c r="G115">
        <v>42.05</v>
      </c>
      <c r="H115">
        <v>41.87</v>
      </c>
      <c r="I115">
        <v>41.87</v>
      </c>
      <c r="J115">
        <v>41.88</v>
      </c>
      <c r="K115">
        <v>41.87</v>
      </c>
      <c r="L115">
        <v>42.37</v>
      </c>
      <c r="M115">
        <v>41.87</v>
      </c>
      <c r="N115">
        <v>93.88</v>
      </c>
      <c r="O115">
        <v>41.87</v>
      </c>
      <c r="P115">
        <v>41.87</v>
      </c>
      <c r="Q115">
        <v>42</v>
      </c>
      <c r="R115">
        <v>41.874899999999997</v>
      </c>
      <c r="S115" s="6">
        <v>41.88</v>
      </c>
      <c r="T115">
        <v>42.37</v>
      </c>
      <c r="U115">
        <v>41.87</v>
      </c>
      <c r="V115">
        <v>41.88</v>
      </c>
      <c r="W115">
        <v>42</v>
      </c>
      <c r="X115">
        <v>41.87</v>
      </c>
      <c r="Y115">
        <v>41.78</v>
      </c>
      <c r="Z115">
        <v>70.27</v>
      </c>
    </row>
    <row r="116" spans="1:26">
      <c r="A116" t="s">
        <v>725</v>
      </c>
      <c r="B116">
        <v>41</v>
      </c>
      <c r="C116">
        <v>24</v>
      </c>
      <c r="D116">
        <v>40.72</v>
      </c>
      <c r="E116">
        <v>40.729999999999997</v>
      </c>
      <c r="F116">
        <v>40.72</v>
      </c>
      <c r="G116">
        <v>41.39</v>
      </c>
      <c r="H116">
        <v>40.72</v>
      </c>
      <c r="I116">
        <v>40.72</v>
      </c>
      <c r="J116">
        <v>40.71</v>
      </c>
      <c r="K116">
        <v>40.729999999999997</v>
      </c>
      <c r="L116">
        <v>41.21</v>
      </c>
      <c r="M116">
        <v>40.72</v>
      </c>
      <c r="N116">
        <v>91.58</v>
      </c>
      <c r="O116">
        <v>40.72</v>
      </c>
      <c r="P116">
        <v>40.729999999999997</v>
      </c>
      <c r="Q116">
        <v>41</v>
      </c>
      <c r="R116">
        <v>40.729100000000003</v>
      </c>
      <c r="S116" s="6">
        <v>40.729999999999997</v>
      </c>
      <c r="T116">
        <v>41.21</v>
      </c>
      <c r="U116">
        <v>40.72</v>
      </c>
      <c r="V116">
        <v>40.729999999999997</v>
      </c>
      <c r="W116">
        <v>40.880000000000003</v>
      </c>
      <c r="X116">
        <v>40.729999999999997</v>
      </c>
      <c r="Y116">
        <v>40.82</v>
      </c>
      <c r="Z116">
        <v>70.239999999999995</v>
      </c>
    </row>
    <row r="117" spans="1:26">
      <c r="A117" t="s">
        <v>726</v>
      </c>
      <c r="B117">
        <v>40</v>
      </c>
      <c r="C117">
        <v>21</v>
      </c>
      <c r="D117">
        <v>39.799999999999997</v>
      </c>
      <c r="E117">
        <v>39.799999999999997</v>
      </c>
      <c r="F117">
        <v>39.799999999999997</v>
      </c>
      <c r="G117">
        <v>40.72</v>
      </c>
      <c r="H117">
        <v>39.799999999999997</v>
      </c>
      <c r="I117">
        <v>39.799999999999997</v>
      </c>
      <c r="J117">
        <v>39.799999999999997</v>
      </c>
      <c r="K117">
        <v>39.799999999999997</v>
      </c>
      <c r="L117">
        <v>40.35</v>
      </c>
      <c r="M117">
        <v>39.799999999999997</v>
      </c>
      <c r="N117">
        <v>89.27</v>
      </c>
      <c r="O117">
        <v>39.799999999999997</v>
      </c>
      <c r="P117">
        <v>39.799999999999997</v>
      </c>
      <c r="Q117">
        <v>40</v>
      </c>
      <c r="R117">
        <v>39.802</v>
      </c>
      <c r="S117" s="6">
        <v>39.799999999999997</v>
      </c>
      <c r="T117">
        <v>40.35</v>
      </c>
      <c r="U117">
        <v>39.799999999999997</v>
      </c>
      <c r="V117">
        <v>39.799999999999997</v>
      </c>
      <c r="W117">
        <v>40</v>
      </c>
      <c r="X117">
        <v>39.799999999999997</v>
      </c>
      <c r="Y117">
        <v>39.79</v>
      </c>
      <c r="Z117">
        <v>70.209999999999994</v>
      </c>
    </row>
    <row r="118" spans="1:26">
      <c r="A118" t="s">
        <v>727</v>
      </c>
      <c r="B118">
        <v>39</v>
      </c>
      <c r="C118">
        <v>18</v>
      </c>
      <c r="D118">
        <v>38.880000000000003</v>
      </c>
      <c r="E118">
        <v>38.89</v>
      </c>
      <c r="F118">
        <v>38.880000000000003</v>
      </c>
      <c r="G118">
        <v>39.72</v>
      </c>
      <c r="H118">
        <v>38.880000000000003</v>
      </c>
      <c r="I118">
        <v>38.880000000000003</v>
      </c>
      <c r="J118">
        <v>38.89</v>
      </c>
      <c r="K118">
        <v>38.89</v>
      </c>
      <c r="L118">
        <v>39.409999999999997</v>
      </c>
      <c r="M118">
        <v>38.880000000000003</v>
      </c>
      <c r="N118">
        <v>86.97</v>
      </c>
      <c r="O118">
        <v>38.880000000000003</v>
      </c>
      <c r="P118">
        <v>38.89</v>
      </c>
      <c r="Q118">
        <v>39</v>
      </c>
      <c r="R118">
        <v>38.8874</v>
      </c>
      <c r="S118" s="6">
        <v>38.89</v>
      </c>
      <c r="T118">
        <v>39.409999999999997</v>
      </c>
      <c r="U118">
        <v>38.880000000000003</v>
      </c>
      <c r="V118">
        <v>38.89</v>
      </c>
      <c r="W118">
        <v>39</v>
      </c>
      <c r="X118">
        <v>38.89</v>
      </c>
      <c r="Y118">
        <v>38.86</v>
      </c>
      <c r="Z118">
        <v>70.180000000000007</v>
      </c>
    </row>
    <row r="119" spans="1:26">
      <c r="A119" t="s">
        <v>728</v>
      </c>
      <c r="B119">
        <v>38</v>
      </c>
      <c r="C119">
        <v>13</v>
      </c>
      <c r="D119">
        <v>37.25</v>
      </c>
      <c r="E119">
        <v>37.25</v>
      </c>
      <c r="F119">
        <v>37.25</v>
      </c>
      <c r="G119">
        <v>38.049999999999997</v>
      </c>
      <c r="H119">
        <v>37.25</v>
      </c>
      <c r="I119">
        <v>37.25</v>
      </c>
      <c r="J119">
        <v>37.25</v>
      </c>
      <c r="K119">
        <v>37.25</v>
      </c>
      <c r="L119">
        <v>37.729999999999997</v>
      </c>
      <c r="M119">
        <v>37.25</v>
      </c>
      <c r="N119">
        <v>83.13</v>
      </c>
      <c r="O119">
        <v>37.25</v>
      </c>
      <c r="P119">
        <v>37.25</v>
      </c>
      <c r="Q119">
        <v>38</v>
      </c>
      <c r="R119">
        <v>37.252000000000002</v>
      </c>
      <c r="S119" s="6">
        <v>37.25</v>
      </c>
      <c r="T119">
        <v>37.729999999999997</v>
      </c>
      <c r="U119">
        <v>37.25</v>
      </c>
      <c r="V119">
        <v>37.25</v>
      </c>
      <c r="W119">
        <v>37.25</v>
      </c>
      <c r="X119">
        <v>37.25</v>
      </c>
      <c r="Y119">
        <v>37.26</v>
      </c>
      <c r="Z119">
        <v>70.13</v>
      </c>
    </row>
    <row r="120" spans="1:26">
      <c r="A120" t="s">
        <v>729</v>
      </c>
      <c r="B120">
        <v>37</v>
      </c>
      <c r="C120">
        <v>9</v>
      </c>
      <c r="D120">
        <v>35.93</v>
      </c>
      <c r="E120">
        <v>35.94</v>
      </c>
      <c r="F120">
        <v>35.93</v>
      </c>
      <c r="G120">
        <v>36.72</v>
      </c>
      <c r="H120">
        <v>35.93</v>
      </c>
      <c r="I120">
        <v>35.93</v>
      </c>
      <c r="J120">
        <v>35.94</v>
      </c>
      <c r="K120">
        <v>35.94</v>
      </c>
      <c r="L120">
        <v>36.47</v>
      </c>
      <c r="M120">
        <v>35.93</v>
      </c>
      <c r="N120">
        <v>80.06</v>
      </c>
      <c r="O120">
        <v>35.93</v>
      </c>
      <c r="P120">
        <v>35.94</v>
      </c>
      <c r="Q120">
        <v>37</v>
      </c>
      <c r="R120">
        <v>35.9375</v>
      </c>
      <c r="S120" s="6">
        <v>35.94</v>
      </c>
      <c r="T120">
        <v>36.47</v>
      </c>
      <c r="U120">
        <v>35.93</v>
      </c>
      <c r="V120">
        <v>35.94</v>
      </c>
      <c r="W120">
        <v>36.25</v>
      </c>
      <c r="X120">
        <v>35.94</v>
      </c>
      <c r="Y120">
        <v>35.96</v>
      </c>
      <c r="Z120">
        <v>70.09</v>
      </c>
    </row>
    <row r="121" spans="1:26">
      <c r="A121" t="s">
        <v>730</v>
      </c>
      <c r="B121">
        <v>36</v>
      </c>
      <c r="C121">
        <v>6</v>
      </c>
      <c r="D121">
        <v>34.659999999999997</v>
      </c>
      <c r="E121">
        <v>34.67</v>
      </c>
      <c r="F121">
        <v>34.659999999999997</v>
      </c>
      <c r="G121">
        <v>34.72</v>
      </c>
      <c r="H121">
        <v>34.659999999999997</v>
      </c>
      <c r="I121">
        <v>34.659999999999997</v>
      </c>
      <c r="J121">
        <v>34.67</v>
      </c>
      <c r="K121">
        <v>34.71</v>
      </c>
      <c r="L121">
        <v>35.200000000000003</v>
      </c>
      <c r="M121">
        <v>34.659999999999997</v>
      </c>
      <c r="N121">
        <v>77.75</v>
      </c>
      <c r="O121">
        <v>34.659999999999997</v>
      </c>
      <c r="P121">
        <v>34.67</v>
      </c>
      <c r="Q121">
        <v>36</v>
      </c>
      <c r="R121">
        <v>34.666600000000003</v>
      </c>
      <c r="S121" s="6">
        <v>34.67</v>
      </c>
      <c r="T121">
        <v>35.200000000000003</v>
      </c>
      <c r="U121">
        <v>34.659999999999997</v>
      </c>
      <c r="V121">
        <v>34.67</v>
      </c>
      <c r="W121">
        <v>34.75</v>
      </c>
      <c r="X121">
        <v>34.64</v>
      </c>
      <c r="Y121">
        <v>34.82</v>
      </c>
      <c r="Z121">
        <v>70.06</v>
      </c>
    </row>
    <row r="122" spans="1:26">
      <c r="A122" t="s">
        <v>731</v>
      </c>
      <c r="B122">
        <v>35</v>
      </c>
      <c r="C122">
        <v>5</v>
      </c>
      <c r="D122">
        <v>34.1</v>
      </c>
      <c r="E122">
        <v>34.1</v>
      </c>
      <c r="F122">
        <v>34.1</v>
      </c>
      <c r="G122">
        <v>34.22</v>
      </c>
      <c r="H122">
        <v>34.1</v>
      </c>
      <c r="I122">
        <v>34.1</v>
      </c>
      <c r="J122">
        <v>34.1</v>
      </c>
      <c r="K122">
        <v>34.15</v>
      </c>
      <c r="L122">
        <v>34.71</v>
      </c>
      <c r="M122">
        <v>34.1</v>
      </c>
      <c r="N122">
        <v>76.989999999999995</v>
      </c>
      <c r="O122">
        <v>34.1</v>
      </c>
      <c r="P122">
        <v>34.11</v>
      </c>
      <c r="Q122">
        <v>35</v>
      </c>
      <c r="R122">
        <v>34.104100000000003</v>
      </c>
      <c r="S122" s="6">
        <v>34.1</v>
      </c>
      <c r="T122">
        <v>34.71</v>
      </c>
      <c r="U122">
        <v>34.1</v>
      </c>
      <c r="V122">
        <v>34.1</v>
      </c>
      <c r="W122">
        <v>34.5</v>
      </c>
      <c r="X122">
        <v>34.08</v>
      </c>
      <c r="Y122">
        <v>34.33</v>
      </c>
      <c r="Z122">
        <v>70.05</v>
      </c>
    </row>
    <row r="123" spans="1:26">
      <c r="A123" t="s">
        <v>732</v>
      </c>
      <c r="B123">
        <v>34</v>
      </c>
      <c r="C123">
        <v>3</v>
      </c>
      <c r="D123">
        <v>33</v>
      </c>
      <c r="E123">
        <v>33</v>
      </c>
      <c r="F123">
        <v>33</v>
      </c>
      <c r="G123">
        <v>32.72</v>
      </c>
      <c r="H123">
        <v>33</v>
      </c>
      <c r="I123">
        <v>33</v>
      </c>
      <c r="J123">
        <v>32.94</v>
      </c>
      <c r="K123">
        <v>33</v>
      </c>
      <c r="L123">
        <v>33.47</v>
      </c>
      <c r="M123">
        <v>33</v>
      </c>
      <c r="N123">
        <v>75.45</v>
      </c>
      <c r="O123">
        <v>33</v>
      </c>
      <c r="P123">
        <v>33</v>
      </c>
      <c r="Q123">
        <v>34</v>
      </c>
      <c r="R123">
        <v>33</v>
      </c>
      <c r="S123" s="6">
        <v>33</v>
      </c>
      <c r="T123">
        <v>33.5</v>
      </c>
      <c r="U123">
        <v>33</v>
      </c>
      <c r="V123">
        <v>33</v>
      </c>
      <c r="W123">
        <v>33.25</v>
      </c>
      <c r="X123">
        <v>33.03</v>
      </c>
      <c r="Y123">
        <v>33</v>
      </c>
      <c r="Z123">
        <v>70.03</v>
      </c>
    </row>
    <row r="124" spans="1:26">
      <c r="A124" t="s">
        <v>733</v>
      </c>
      <c r="B124">
        <v>33</v>
      </c>
      <c r="C124">
        <v>2</v>
      </c>
      <c r="D124">
        <v>32.18</v>
      </c>
      <c r="E124">
        <v>32.19</v>
      </c>
      <c r="F124">
        <v>32.18</v>
      </c>
      <c r="G124">
        <v>32.22</v>
      </c>
      <c r="H124">
        <v>32.18</v>
      </c>
      <c r="I124">
        <v>32.18</v>
      </c>
      <c r="J124">
        <v>32.19</v>
      </c>
      <c r="K124">
        <v>32.19</v>
      </c>
      <c r="L124">
        <v>32.69</v>
      </c>
      <c r="M124">
        <v>32.18</v>
      </c>
      <c r="N124">
        <v>74.680000000000007</v>
      </c>
      <c r="O124">
        <v>32.06</v>
      </c>
      <c r="P124">
        <v>32.19</v>
      </c>
      <c r="Q124">
        <v>33</v>
      </c>
      <c r="R124">
        <v>32.1875</v>
      </c>
      <c r="S124" s="6">
        <v>32.19</v>
      </c>
      <c r="T124">
        <v>32.75</v>
      </c>
      <c r="U124">
        <v>32.18</v>
      </c>
      <c r="V124">
        <v>32.06</v>
      </c>
      <c r="W124">
        <v>32.75</v>
      </c>
      <c r="X124">
        <v>32.200000000000003</v>
      </c>
      <c r="Y124">
        <v>32.299999999999997</v>
      </c>
      <c r="Z124">
        <v>70.02</v>
      </c>
    </row>
    <row r="125" spans="1:26">
      <c r="A125" t="s">
        <v>734</v>
      </c>
      <c r="B125">
        <v>32</v>
      </c>
      <c r="C125">
        <v>1</v>
      </c>
      <c r="D125">
        <v>31.25</v>
      </c>
      <c r="E125">
        <v>31.33</v>
      </c>
      <c r="F125">
        <v>31.25</v>
      </c>
      <c r="G125">
        <v>30.72</v>
      </c>
      <c r="H125">
        <v>31.25</v>
      </c>
      <c r="I125">
        <v>31.25</v>
      </c>
      <c r="J125">
        <v>31.25</v>
      </c>
      <c r="K125">
        <v>31.25</v>
      </c>
      <c r="L125">
        <v>31.31</v>
      </c>
      <c r="M125">
        <v>31.25</v>
      </c>
      <c r="N125">
        <v>0</v>
      </c>
      <c r="O125">
        <v>30.93</v>
      </c>
      <c r="P125">
        <v>31.25</v>
      </c>
      <c r="Q125">
        <v>32</v>
      </c>
      <c r="R125">
        <v>31.25</v>
      </c>
      <c r="S125" s="6">
        <v>31.33</v>
      </c>
      <c r="T125">
        <v>31.63</v>
      </c>
      <c r="U125">
        <v>31.25</v>
      </c>
      <c r="V125">
        <v>30.94</v>
      </c>
      <c r="W125">
        <v>31.63</v>
      </c>
      <c r="X125">
        <v>31.25</v>
      </c>
      <c r="Y125">
        <v>31.46</v>
      </c>
      <c r="Z125">
        <v>0</v>
      </c>
    </row>
    <row r="126" spans="1:26">
      <c r="A126" t="s">
        <v>735</v>
      </c>
      <c r="B126">
        <v>31</v>
      </c>
      <c r="C126">
        <v>1</v>
      </c>
      <c r="D126">
        <v>30.43</v>
      </c>
      <c r="E126">
        <v>31.33</v>
      </c>
      <c r="F126">
        <v>31.25</v>
      </c>
      <c r="G126">
        <v>30.72</v>
      </c>
      <c r="H126">
        <v>31.25</v>
      </c>
      <c r="I126">
        <v>31.25</v>
      </c>
      <c r="J126">
        <v>31.25</v>
      </c>
      <c r="K126">
        <v>31.25</v>
      </c>
      <c r="L126">
        <v>31.31</v>
      </c>
      <c r="M126">
        <v>31.25</v>
      </c>
      <c r="N126">
        <v>0</v>
      </c>
      <c r="O126">
        <v>30.93</v>
      </c>
      <c r="P126">
        <v>31.25</v>
      </c>
      <c r="Q126">
        <v>31</v>
      </c>
      <c r="R126">
        <v>31.25</v>
      </c>
      <c r="S126" s="6">
        <v>31.33</v>
      </c>
      <c r="T126">
        <v>31.63</v>
      </c>
      <c r="U126">
        <v>31.25</v>
      </c>
      <c r="V126">
        <v>30.94</v>
      </c>
      <c r="W126">
        <v>31.63</v>
      </c>
      <c r="X126">
        <v>31.25</v>
      </c>
      <c r="Y126">
        <v>31.46</v>
      </c>
      <c r="Z126">
        <v>0</v>
      </c>
    </row>
    <row r="127" spans="1:26">
      <c r="A127" t="s">
        <v>736</v>
      </c>
      <c r="B127">
        <v>30</v>
      </c>
      <c r="C127">
        <v>0</v>
      </c>
      <c r="D127">
        <v>29.62</v>
      </c>
      <c r="E127">
        <v>29.63</v>
      </c>
      <c r="F127">
        <v>29.62</v>
      </c>
      <c r="G127">
        <v>28.72</v>
      </c>
      <c r="H127">
        <v>29.62</v>
      </c>
      <c r="I127">
        <v>29.62</v>
      </c>
      <c r="J127">
        <v>29.63</v>
      </c>
      <c r="K127">
        <v>29.63</v>
      </c>
      <c r="L127">
        <v>28.69</v>
      </c>
      <c r="M127">
        <v>29.62</v>
      </c>
      <c r="N127">
        <v>0</v>
      </c>
      <c r="O127">
        <v>28.46</v>
      </c>
      <c r="P127">
        <v>29.63</v>
      </c>
      <c r="Q127">
        <v>30</v>
      </c>
      <c r="R127">
        <v>29.625</v>
      </c>
      <c r="S127" s="6">
        <v>29.63</v>
      </c>
      <c r="T127">
        <v>30</v>
      </c>
      <c r="U127">
        <v>29.62</v>
      </c>
      <c r="V127">
        <v>29.63</v>
      </c>
      <c r="W127">
        <v>30</v>
      </c>
      <c r="X127">
        <v>29.63</v>
      </c>
      <c r="Y127">
        <v>29.6</v>
      </c>
      <c r="Z127">
        <v>70</v>
      </c>
    </row>
    <row r="128" spans="1:26">
      <c r="A128" t="s">
        <v>737</v>
      </c>
      <c r="B128">
        <v>29</v>
      </c>
      <c r="C128">
        <v>0</v>
      </c>
      <c r="D128">
        <v>29.62</v>
      </c>
      <c r="E128">
        <v>29.63</v>
      </c>
      <c r="F128">
        <v>29.62</v>
      </c>
      <c r="G128">
        <v>28.72</v>
      </c>
      <c r="H128">
        <v>29.62</v>
      </c>
      <c r="I128">
        <v>29.62</v>
      </c>
      <c r="J128">
        <v>29.63</v>
      </c>
      <c r="K128">
        <v>29.63</v>
      </c>
      <c r="L128">
        <v>28.69</v>
      </c>
      <c r="M128">
        <v>29.62</v>
      </c>
      <c r="N128">
        <v>0</v>
      </c>
      <c r="O128">
        <v>28.46</v>
      </c>
      <c r="P128">
        <v>29.63</v>
      </c>
      <c r="Q128">
        <v>29</v>
      </c>
      <c r="R128">
        <v>29.625</v>
      </c>
      <c r="S128" s="6">
        <v>29.63</v>
      </c>
      <c r="T128">
        <v>30</v>
      </c>
      <c r="U128">
        <v>29.62</v>
      </c>
      <c r="V128">
        <v>29.63</v>
      </c>
      <c r="W128">
        <v>30</v>
      </c>
      <c r="X128">
        <v>29.63</v>
      </c>
      <c r="Y128">
        <v>29.6</v>
      </c>
      <c r="Z128">
        <v>70</v>
      </c>
    </row>
    <row r="129" spans="1:26">
      <c r="A129" t="s">
        <v>738</v>
      </c>
      <c r="B129">
        <v>27</v>
      </c>
      <c r="C129">
        <v>0</v>
      </c>
      <c r="D129">
        <v>29.62</v>
      </c>
      <c r="E129">
        <v>29.63</v>
      </c>
      <c r="F129">
        <v>29.62</v>
      </c>
      <c r="G129">
        <v>28.72</v>
      </c>
      <c r="H129">
        <v>29.62</v>
      </c>
      <c r="I129">
        <v>29.62</v>
      </c>
      <c r="J129">
        <v>29.63</v>
      </c>
      <c r="K129">
        <v>29.63</v>
      </c>
      <c r="L129">
        <v>28.69</v>
      </c>
      <c r="M129">
        <v>29.62</v>
      </c>
      <c r="N129">
        <v>0</v>
      </c>
      <c r="O129">
        <v>28.46</v>
      </c>
      <c r="P129">
        <v>29.63</v>
      </c>
      <c r="Q129">
        <v>27</v>
      </c>
      <c r="R129">
        <v>29.625</v>
      </c>
      <c r="S129" s="6">
        <v>29.63</v>
      </c>
      <c r="T129">
        <v>30</v>
      </c>
      <c r="U129">
        <v>29.62</v>
      </c>
      <c r="V129">
        <v>29.63</v>
      </c>
      <c r="W129">
        <v>30</v>
      </c>
      <c r="X129">
        <v>29.63</v>
      </c>
      <c r="Y129">
        <v>29.6</v>
      </c>
      <c r="Z129">
        <v>70</v>
      </c>
    </row>
    <row r="130" spans="1:26">
      <c r="A130" t="s">
        <v>739</v>
      </c>
      <c r="B130">
        <v>65</v>
      </c>
      <c r="C130">
        <v>99</v>
      </c>
      <c r="D130">
        <v>67</v>
      </c>
      <c r="E130">
        <v>67.239999999999995</v>
      </c>
      <c r="F130">
        <v>67</v>
      </c>
      <c r="G130">
        <v>66.44</v>
      </c>
      <c r="H130">
        <v>67</v>
      </c>
      <c r="I130">
        <v>67</v>
      </c>
      <c r="J130">
        <v>66.52</v>
      </c>
      <c r="K130">
        <v>68.37</v>
      </c>
      <c r="L130">
        <v>67.44</v>
      </c>
      <c r="M130">
        <v>67</v>
      </c>
      <c r="N130">
        <v>146.99</v>
      </c>
      <c r="O130">
        <v>66.930000000000007</v>
      </c>
      <c r="P130">
        <v>68</v>
      </c>
      <c r="Q130">
        <v>65</v>
      </c>
      <c r="R130">
        <v>67</v>
      </c>
      <c r="S130" s="6">
        <v>67.239999999999995</v>
      </c>
      <c r="T130">
        <v>67.5</v>
      </c>
      <c r="U130">
        <v>67</v>
      </c>
      <c r="V130">
        <v>67.14</v>
      </c>
      <c r="W130">
        <v>67.5</v>
      </c>
      <c r="X130">
        <v>67</v>
      </c>
      <c r="Y130">
        <v>65.23</v>
      </c>
      <c r="Z130">
        <v>70.989999999999995</v>
      </c>
    </row>
    <row r="131" spans="1:26">
      <c r="A131" t="s">
        <v>740</v>
      </c>
      <c r="B131">
        <v>64</v>
      </c>
      <c r="C131">
        <v>96</v>
      </c>
      <c r="D131">
        <v>65.02</v>
      </c>
      <c r="E131">
        <v>65.25</v>
      </c>
      <c r="F131">
        <v>65.02</v>
      </c>
      <c r="G131">
        <v>64.53</v>
      </c>
      <c r="H131">
        <v>65.02</v>
      </c>
      <c r="I131">
        <v>65.02</v>
      </c>
      <c r="J131">
        <v>64.97</v>
      </c>
      <c r="K131">
        <v>65.69</v>
      </c>
      <c r="L131">
        <v>65.3</v>
      </c>
      <c r="M131">
        <v>65.02</v>
      </c>
      <c r="N131">
        <v>142.65</v>
      </c>
      <c r="O131">
        <v>65.02</v>
      </c>
      <c r="P131">
        <v>65.27</v>
      </c>
      <c r="Q131">
        <v>64</v>
      </c>
      <c r="R131">
        <v>65.020799999999994</v>
      </c>
      <c r="S131" s="6">
        <v>65.25</v>
      </c>
      <c r="T131">
        <v>65.39</v>
      </c>
      <c r="U131">
        <v>65.02</v>
      </c>
      <c r="V131">
        <v>65.06</v>
      </c>
      <c r="W131">
        <v>65.13</v>
      </c>
      <c r="X131">
        <v>65.02</v>
      </c>
      <c r="Y131">
        <v>64.239999999999995</v>
      </c>
      <c r="Z131">
        <v>70.959999999999994</v>
      </c>
    </row>
    <row r="132" spans="1:26">
      <c r="A132" t="s">
        <v>741</v>
      </c>
      <c r="B132">
        <v>63</v>
      </c>
      <c r="C132">
        <v>93</v>
      </c>
      <c r="D132">
        <v>63.78</v>
      </c>
      <c r="E132">
        <v>63.78</v>
      </c>
      <c r="F132">
        <v>63.78</v>
      </c>
      <c r="G132">
        <v>63.48</v>
      </c>
      <c r="H132">
        <v>63.77</v>
      </c>
      <c r="I132">
        <v>63.77</v>
      </c>
      <c r="J132">
        <v>63.78</v>
      </c>
      <c r="K132">
        <v>63.78</v>
      </c>
      <c r="L132">
        <v>64.239999999999995</v>
      </c>
      <c r="M132">
        <v>63.78</v>
      </c>
      <c r="N132">
        <v>139.93</v>
      </c>
      <c r="O132">
        <v>63.78</v>
      </c>
      <c r="P132">
        <v>63.78</v>
      </c>
      <c r="Q132">
        <v>63</v>
      </c>
      <c r="R132">
        <v>63.7821</v>
      </c>
      <c r="S132" s="6">
        <v>63.78</v>
      </c>
      <c r="T132">
        <v>64.239999999999995</v>
      </c>
      <c r="U132">
        <v>63.78</v>
      </c>
      <c r="V132">
        <v>63.78</v>
      </c>
      <c r="W132">
        <v>64</v>
      </c>
      <c r="X132">
        <v>63.77</v>
      </c>
      <c r="Y132">
        <v>63.47</v>
      </c>
      <c r="Z132">
        <v>70.930000000000007</v>
      </c>
    </row>
    <row r="133" spans="1:26">
      <c r="A133" t="s">
        <v>742</v>
      </c>
      <c r="B133">
        <v>62</v>
      </c>
      <c r="C133">
        <v>88</v>
      </c>
      <c r="D133">
        <v>62.1</v>
      </c>
      <c r="E133">
        <v>62.11</v>
      </c>
      <c r="F133">
        <v>62.1</v>
      </c>
      <c r="G133">
        <v>62.01</v>
      </c>
      <c r="H133">
        <v>62.1</v>
      </c>
      <c r="I133">
        <v>62.1</v>
      </c>
      <c r="J133">
        <v>62.11</v>
      </c>
      <c r="K133">
        <v>62.12</v>
      </c>
      <c r="L133">
        <v>62.58</v>
      </c>
      <c r="M133">
        <v>62.1</v>
      </c>
      <c r="N133">
        <v>136.24</v>
      </c>
      <c r="O133">
        <v>62.1</v>
      </c>
      <c r="P133">
        <v>62.11</v>
      </c>
      <c r="Q133">
        <v>62</v>
      </c>
      <c r="R133">
        <v>62.109499999999997</v>
      </c>
      <c r="S133" s="6">
        <v>62.11</v>
      </c>
      <c r="T133">
        <v>62.63</v>
      </c>
      <c r="U133">
        <v>62.1</v>
      </c>
      <c r="V133">
        <v>62.11</v>
      </c>
      <c r="W133">
        <v>62.25</v>
      </c>
      <c r="X133">
        <v>62.11</v>
      </c>
      <c r="Y133">
        <v>62.39</v>
      </c>
      <c r="Z133">
        <v>70.88</v>
      </c>
    </row>
    <row r="134" spans="1:26">
      <c r="A134" t="s">
        <v>743</v>
      </c>
      <c r="B134">
        <v>61</v>
      </c>
      <c r="C134">
        <v>84</v>
      </c>
      <c r="D134">
        <v>60.76</v>
      </c>
      <c r="E134">
        <v>60.76</v>
      </c>
      <c r="F134">
        <v>60.76</v>
      </c>
      <c r="G134">
        <v>60.69</v>
      </c>
      <c r="H134">
        <v>60.76</v>
      </c>
      <c r="I134">
        <v>60.76</v>
      </c>
      <c r="J134">
        <v>60.76</v>
      </c>
      <c r="K134">
        <v>60.78</v>
      </c>
      <c r="L134">
        <v>61.31</v>
      </c>
      <c r="M134">
        <v>60.76</v>
      </c>
      <c r="N134">
        <v>133.30000000000001</v>
      </c>
      <c r="O134">
        <v>60.76</v>
      </c>
      <c r="P134">
        <v>60.76</v>
      </c>
      <c r="Q134">
        <v>61</v>
      </c>
      <c r="R134">
        <v>60.762500000000003</v>
      </c>
      <c r="S134" s="6">
        <v>60.76</v>
      </c>
      <c r="T134">
        <v>61.31</v>
      </c>
      <c r="U134">
        <v>60.76</v>
      </c>
      <c r="V134">
        <v>60.76</v>
      </c>
      <c r="W134">
        <v>60.88</v>
      </c>
      <c r="X134">
        <v>60.76</v>
      </c>
      <c r="Y134">
        <v>61.37</v>
      </c>
      <c r="Z134">
        <v>70.84</v>
      </c>
    </row>
    <row r="135" spans="1:26">
      <c r="A135" t="s">
        <v>744</v>
      </c>
      <c r="B135">
        <v>60</v>
      </c>
      <c r="C135">
        <v>81</v>
      </c>
      <c r="D135">
        <v>59.89</v>
      </c>
      <c r="E135">
        <v>59.89</v>
      </c>
      <c r="F135">
        <v>59.89</v>
      </c>
      <c r="G135">
        <v>59.68</v>
      </c>
      <c r="H135">
        <v>59.89</v>
      </c>
      <c r="I135">
        <v>59.89</v>
      </c>
      <c r="J135">
        <v>59.89</v>
      </c>
      <c r="K135">
        <v>59.9</v>
      </c>
      <c r="L135">
        <v>60.45</v>
      </c>
      <c r="M135">
        <v>59.89</v>
      </c>
      <c r="N135">
        <v>131.4</v>
      </c>
      <c r="O135">
        <v>59.89</v>
      </c>
      <c r="P135">
        <v>59.89</v>
      </c>
      <c r="Q135">
        <v>60</v>
      </c>
      <c r="R135">
        <v>59.891599999999997</v>
      </c>
      <c r="S135" s="6">
        <v>59.89</v>
      </c>
      <c r="T135">
        <v>60.45</v>
      </c>
      <c r="U135">
        <v>59.89</v>
      </c>
      <c r="V135">
        <v>59.89</v>
      </c>
      <c r="W135">
        <v>60.13</v>
      </c>
      <c r="X135">
        <v>59.89</v>
      </c>
      <c r="Y135">
        <v>60.65</v>
      </c>
      <c r="Z135">
        <v>70.81</v>
      </c>
    </row>
    <row r="136" spans="1:26">
      <c r="A136" t="s">
        <v>745</v>
      </c>
      <c r="B136">
        <v>59</v>
      </c>
      <c r="C136">
        <v>76</v>
      </c>
      <c r="D136">
        <v>58.68</v>
      </c>
      <c r="E136">
        <v>58.68</v>
      </c>
      <c r="F136">
        <v>58.68</v>
      </c>
      <c r="G136">
        <v>58.54</v>
      </c>
      <c r="H136">
        <v>58.68</v>
      </c>
      <c r="I136">
        <v>58.68</v>
      </c>
      <c r="J136">
        <v>58.68</v>
      </c>
      <c r="K136">
        <v>58.7</v>
      </c>
      <c r="L136">
        <v>59.15</v>
      </c>
      <c r="M136">
        <v>58.68</v>
      </c>
      <c r="N136">
        <v>128.74</v>
      </c>
      <c r="O136">
        <v>58.68</v>
      </c>
      <c r="P136">
        <v>58.68</v>
      </c>
      <c r="Q136">
        <v>59</v>
      </c>
      <c r="R136">
        <v>58.683300000000003</v>
      </c>
      <c r="S136" s="6">
        <v>58.68</v>
      </c>
      <c r="T136">
        <v>59.15</v>
      </c>
      <c r="U136">
        <v>58.68</v>
      </c>
      <c r="V136">
        <v>58.68</v>
      </c>
      <c r="W136">
        <v>58.88</v>
      </c>
      <c r="X136">
        <v>58.68</v>
      </c>
      <c r="Y136">
        <v>59.4</v>
      </c>
      <c r="Z136">
        <v>70.760000000000005</v>
      </c>
    </row>
    <row r="137" spans="1:26">
      <c r="A137" t="s">
        <v>746</v>
      </c>
      <c r="B137">
        <v>58</v>
      </c>
      <c r="C137">
        <v>70</v>
      </c>
      <c r="D137">
        <v>57.22</v>
      </c>
      <c r="E137">
        <v>57.23</v>
      </c>
      <c r="F137">
        <v>57.22</v>
      </c>
      <c r="G137">
        <v>57.11</v>
      </c>
      <c r="H137">
        <v>57.22</v>
      </c>
      <c r="I137">
        <v>57.22</v>
      </c>
      <c r="J137">
        <v>57.23</v>
      </c>
      <c r="K137">
        <v>57.23</v>
      </c>
      <c r="L137">
        <v>57.71</v>
      </c>
      <c r="M137">
        <v>57.22</v>
      </c>
      <c r="N137">
        <v>125.54</v>
      </c>
      <c r="O137">
        <v>57.22</v>
      </c>
      <c r="P137">
        <v>57.23</v>
      </c>
      <c r="Q137">
        <v>58</v>
      </c>
      <c r="R137">
        <v>57.229100000000003</v>
      </c>
      <c r="S137" s="6">
        <v>57.23</v>
      </c>
      <c r="T137">
        <v>57.71</v>
      </c>
      <c r="U137">
        <v>57.22</v>
      </c>
      <c r="V137">
        <v>57.23</v>
      </c>
      <c r="W137">
        <v>57.5</v>
      </c>
      <c r="X137">
        <v>57.23</v>
      </c>
      <c r="Y137">
        <v>57.83</v>
      </c>
      <c r="Z137">
        <v>70.7</v>
      </c>
    </row>
    <row r="138" spans="1:26">
      <c r="A138" t="s">
        <v>747</v>
      </c>
      <c r="B138">
        <v>57</v>
      </c>
      <c r="C138">
        <v>67</v>
      </c>
      <c r="D138">
        <v>56.36</v>
      </c>
      <c r="E138">
        <v>56.36</v>
      </c>
      <c r="F138">
        <v>56.36</v>
      </c>
      <c r="G138">
        <v>56.11</v>
      </c>
      <c r="H138">
        <v>56.36</v>
      </c>
      <c r="I138">
        <v>56.36</v>
      </c>
      <c r="J138">
        <v>56.36</v>
      </c>
      <c r="K138">
        <v>56.37</v>
      </c>
      <c r="L138">
        <v>56.86</v>
      </c>
      <c r="M138">
        <v>56.36</v>
      </c>
      <c r="N138">
        <v>123.65</v>
      </c>
      <c r="O138">
        <v>56.36</v>
      </c>
      <c r="P138">
        <v>56.37</v>
      </c>
      <c r="Q138">
        <v>57</v>
      </c>
      <c r="R138">
        <v>56.3645</v>
      </c>
      <c r="S138" s="6">
        <v>56.36</v>
      </c>
      <c r="T138">
        <v>56.86</v>
      </c>
      <c r="U138">
        <v>56.36</v>
      </c>
      <c r="V138">
        <v>56.36</v>
      </c>
      <c r="W138">
        <v>56.63</v>
      </c>
      <c r="X138">
        <v>56.37</v>
      </c>
      <c r="Y138">
        <v>56.95</v>
      </c>
      <c r="Z138">
        <v>70.67</v>
      </c>
    </row>
    <row r="139" spans="1:26">
      <c r="A139" t="s">
        <v>748</v>
      </c>
      <c r="B139">
        <v>56</v>
      </c>
      <c r="C139">
        <v>62</v>
      </c>
      <c r="D139">
        <v>54.9</v>
      </c>
      <c r="E139">
        <v>54.9</v>
      </c>
      <c r="F139">
        <v>54.9</v>
      </c>
      <c r="G139">
        <v>55.04</v>
      </c>
      <c r="H139">
        <v>54.89</v>
      </c>
      <c r="I139">
        <v>54.89</v>
      </c>
      <c r="J139">
        <v>54.9</v>
      </c>
      <c r="K139">
        <v>54.9</v>
      </c>
      <c r="L139">
        <v>55.44</v>
      </c>
      <c r="M139">
        <v>54.9</v>
      </c>
      <c r="N139">
        <v>120.45</v>
      </c>
      <c r="O139">
        <v>54.9</v>
      </c>
      <c r="P139">
        <v>54.9</v>
      </c>
      <c r="Q139">
        <v>56</v>
      </c>
      <c r="R139">
        <v>54.899900000000002</v>
      </c>
      <c r="S139" s="6">
        <v>54.9</v>
      </c>
      <c r="T139">
        <v>55.44</v>
      </c>
      <c r="U139">
        <v>54.9</v>
      </c>
      <c r="V139">
        <v>54.9</v>
      </c>
      <c r="W139">
        <v>55</v>
      </c>
      <c r="X139">
        <v>54.9</v>
      </c>
      <c r="Y139">
        <v>55.26</v>
      </c>
      <c r="Z139">
        <v>70.62</v>
      </c>
    </row>
    <row r="140" spans="1:26">
      <c r="A140" t="s">
        <v>749</v>
      </c>
      <c r="B140">
        <v>55</v>
      </c>
      <c r="C140">
        <v>58</v>
      </c>
      <c r="D140">
        <v>53.74</v>
      </c>
      <c r="E140">
        <v>53.74</v>
      </c>
      <c r="F140">
        <v>53.74</v>
      </c>
      <c r="G140">
        <v>54.04</v>
      </c>
      <c r="H140">
        <v>53.74</v>
      </c>
      <c r="I140">
        <v>53.74</v>
      </c>
      <c r="J140">
        <v>53.74</v>
      </c>
      <c r="K140">
        <v>53.74</v>
      </c>
      <c r="L140">
        <v>54.25</v>
      </c>
      <c r="M140">
        <v>53.74</v>
      </c>
      <c r="N140">
        <v>117.68</v>
      </c>
      <c r="O140">
        <v>53.74</v>
      </c>
      <c r="P140">
        <v>53.74</v>
      </c>
      <c r="Q140">
        <v>55</v>
      </c>
      <c r="R140">
        <v>53.741599999999998</v>
      </c>
      <c r="S140" s="6">
        <v>53.74</v>
      </c>
      <c r="T140">
        <v>54.25</v>
      </c>
      <c r="U140">
        <v>53.74</v>
      </c>
      <c r="V140">
        <v>53.74</v>
      </c>
      <c r="W140">
        <v>53.75</v>
      </c>
      <c r="X140">
        <v>53.74</v>
      </c>
      <c r="Y140">
        <v>53.83</v>
      </c>
      <c r="Z140">
        <v>70.58</v>
      </c>
    </row>
    <row r="141" spans="1:26">
      <c r="A141" t="s">
        <v>750</v>
      </c>
      <c r="B141">
        <v>54</v>
      </c>
      <c r="C141">
        <v>56</v>
      </c>
      <c r="D141">
        <v>53.03</v>
      </c>
      <c r="E141">
        <v>53.03</v>
      </c>
      <c r="F141">
        <v>53.03</v>
      </c>
      <c r="G141">
        <v>53.28</v>
      </c>
      <c r="H141">
        <v>53.03</v>
      </c>
      <c r="I141">
        <v>53.03</v>
      </c>
      <c r="J141">
        <v>53.03</v>
      </c>
      <c r="K141">
        <v>53.03</v>
      </c>
      <c r="L141">
        <v>53.5</v>
      </c>
      <c r="M141">
        <v>53.03</v>
      </c>
      <c r="N141">
        <v>116.15</v>
      </c>
      <c r="O141">
        <v>53.03</v>
      </c>
      <c r="P141">
        <v>53.03</v>
      </c>
      <c r="Q141">
        <v>54</v>
      </c>
      <c r="R141">
        <v>53.033299999999997</v>
      </c>
      <c r="S141" s="6">
        <v>53.03</v>
      </c>
      <c r="T141">
        <v>53.5</v>
      </c>
      <c r="U141">
        <v>53.03</v>
      </c>
      <c r="V141">
        <v>53.03</v>
      </c>
      <c r="W141">
        <v>53.13</v>
      </c>
      <c r="X141">
        <v>53.03</v>
      </c>
      <c r="Y141">
        <v>53.03</v>
      </c>
      <c r="Z141">
        <v>70.56</v>
      </c>
    </row>
    <row r="142" spans="1:26">
      <c r="A142" t="s">
        <v>751</v>
      </c>
      <c r="B142">
        <v>53</v>
      </c>
      <c r="C142">
        <v>53</v>
      </c>
      <c r="D142">
        <v>52.04</v>
      </c>
      <c r="E142">
        <v>52.04</v>
      </c>
      <c r="F142">
        <v>52.04</v>
      </c>
      <c r="G142">
        <v>52.28</v>
      </c>
      <c r="H142">
        <v>52.03</v>
      </c>
      <c r="I142">
        <v>52.03</v>
      </c>
      <c r="J142">
        <v>52.04</v>
      </c>
      <c r="K142">
        <v>52.04</v>
      </c>
      <c r="L142">
        <v>52.34</v>
      </c>
      <c r="M142">
        <v>52.04</v>
      </c>
      <c r="N142">
        <v>113.84</v>
      </c>
      <c r="O142">
        <v>52.04</v>
      </c>
      <c r="P142">
        <v>52.04</v>
      </c>
      <c r="Q142">
        <v>53</v>
      </c>
      <c r="R142">
        <v>52.041600000000003</v>
      </c>
      <c r="S142" s="6">
        <v>52.04</v>
      </c>
      <c r="T142">
        <v>52.34</v>
      </c>
      <c r="U142">
        <v>52.04</v>
      </c>
      <c r="V142">
        <v>52.04</v>
      </c>
      <c r="W142">
        <v>52.13</v>
      </c>
      <c r="X142">
        <v>52.04</v>
      </c>
      <c r="Y142">
        <v>51.82</v>
      </c>
      <c r="Z142">
        <v>70.53</v>
      </c>
    </row>
    <row r="143" spans="1:26">
      <c r="A143" t="s">
        <v>752</v>
      </c>
      <c r="B143">
        <v>52</v>
      </c>
      <c r="C143">
        <v>50</v>
      </c>
      <c r="D143">
        <v>50.88</v>
      </c>
      <c r="E143">
        <v>50.88</v>
      </c>
      <c r="F143">
        <v>50.88</v>
      </c>
      <c r="G143">
        <v>51.31</v>
      </c>
      <c r="H143">
        <v>50.88</v>
      </c>
      <c r="I143">
        <v>50.88</v>
      </c>
      <c r="J143">
        <v>50.82</v>
      </c>
      <c r="K143">
        <v>50.9</v>
      </c>
      <c r="L143">
        <v>51.47</v>
      </c>
      <c r="M143">
        <v>50.88</v>
      </c>
      <c r="N143">
        <v>111.54</v>
      </c>
      <c r="O143">
        <v>50.88</v>
      </c>
      <c r="P143">
        <v>50.88</v>
      </c>
      <c r="Q143">
        <v>52</v>
      </c>
      <c r="R143">
        <v>50.883299999999998</v>
      </c>
      <c r="S143" s="6">
        <v>50.88</v>
      </c>
      <c r="T143">
        <v>51.47</v>
      </c>
      <c r="U143">
        <v>50.88</v>
      </c>
      <c r="V143">
        <v>50.88</v>
      </c>
      <c r="W143">
        <v>51.38</v>
      </c>
      <c r="X143">
        <v>50.88</v>
      </c>
      <c r="Y143">
        <v>50.63</v>
      </c>
      <c r="Z143">
        <v>70.5</v>
      </c>
    </row>
    <row r="144" spans="1:26">
      <c r="A144" t="s">
        <v>753</v>
      </c>
      <c r="B144">
        <v>51</v>
      </c>
      <c r="C144">
        <v>47</v>
      </c>
      <c r="D144">
        <v>49.67</v>
      </c>
      <c r="E144">
        <v>49.68</v>
      </c>
      <c r="F144">
        <v>49.67</v>
      </c>
      <c r="G144">
        <v>49.69</v>
      </c>
      <c r="H144">
        <v>49.67</v>
      </c>
      <c r="I144">
        <v>49.67</v>
      </c>
      <c r="J144">
        <v>49.66</v>
      </c>
      <c r="K144">
        <v>49.68</v>
      </c>
      <c r="L144">
        <v>50.14</v>
      </c>
      <c r="M144">
        <v>49.67</v>
      </c>
      <c r="N144">
        <v>109.24</v>
      </c>
      <c r="O144">
        <v>49.67</v>
      </c>
      <c r="P144">
        <v>49.68</v>
      </c>
      <c r="Q144">
        <v>51</v>
      </c>
      <c r="R144">
        <v>49.679099999999998</v>
      </c>
      <c r="S144" s="6">
        <v>49.68</v>
      </c>
      <c r="T144">
        <v>50.14</v>
      </c>
      <c r="U144">
        <v>49.67</v>
      </c>
      <c r="V144">
        <v>49.68</v>
      </c>
      <c r="W144">
        <v>49.88</v>
      </c>
      <c r="X144">
        <v>49.68</v>
      </c>
      <c r="Y144">
        <v>49.45</v>
      </c>
      <c r="Z144">
        <v>70.47</v>
      </c>
    </row>
    <row r="145" spans="1:26">
      <c r="A145" t="s">
        <v>754</v>
      </c>
      <c r="B145">
        <v>50</v>
      </c>
      <c r="C145">
        <v>45</v>
      </c>
      <c r="D145">
        <v>48.88</v>
      </c>
      <c r="E145">
        <v>48.89</v>
      </c>
      <c r="F145">
        <v>48.88</v>
      </c>
      <c r="G145">
        <v>48.88</v>
      </c>
      <c r="H145">
        <v>48.88</v>
      </c>
      <c r="I145">
        <v>48.88</v>
      </c>
      <c r="J145">
        <v>48.89</v>
      </c>
      <c r="K145">
        <v>48.89</v>
      </c>
      <c r="L145">
        <v>49.39</v>
      </c>
      <c r="M145">
        <v>48.88</v>
      </c>
      <c r="N145">
        <v>107.7</v>
      </c>
      <c r="O145">
        <v>48.88</v>
      </c>
      <c r="P145">
        <v>48.89</v>
      </c>
      <c r="Q145">
        <v>50</v>
      </c>
      <c r="R145">
        <v>48.889499999999998</v>
      </c>
      <c r="S145" s="6">
        <v>48.89</v>
      </c>
      <c r="T145">
        <v>49.39</v>
      </c>
      <c r="U145">
        <v>48.88</v>
      </c>
      <c r="V145">
        <v>48.89</v>
      </c>
      <c r="W145">
        <v>49</v>
      </c>
      <c r="X145">
        <v>48.89</v>
      </c>
      <c r="Y145">
        <v>48.47</v>
      </c>
      <c r="Z145">
        <v>70.45</v>
      </c>
    </row>
    <row r="146" spans="1:26">
      <c r="A146" t="s">
        <v>755</v>
      </c>
      <c r="B146">
        <v>49</v>
      </c>
      <c r="C146">
        <v>43</v>
      </c>
      <c r="D146">
        <v>48.2</v>
      </c>
      <c r="E146">
        <v>48.21</v>
      </c>
      <c r="F146">
        <v>48.2</v>
      </c>
      <c r="G146">
        <v>48.32</v>
      </c>
      <c r="H146">
        <v>48.2</v>
      </c>
      <c r="I146">
        <v>48.2</v>
      </c>
      <c r="J146">
        <v>48.21</v>
      </c>
      <c r="K146">
        <v>48.21</v>
      </c>
      <c r="L146">
        <v>48.68</v>
      </c>
      <c r="M146">
        <v>48.2</v>
      </c>
      <c r="N146">
        <v>106.16</v>
      </c>
      <c r="O146">
        <v>48.2</v>
      </c>
      <c r="P146">
        <v>48.21</v>
      </c>
      <c r="Q146">
        <v>49</v>
      </c>
      <c r="R146">
        <v>48.208300000000001</v>
      </c>
      <c r="S146" s="6">
        <v>48.21</v>
      </c>
      <c r="T146">
        <v>48.68</v>
      </c>
      <c r="U146">
        <v>48.2</v>
      </c>
      <c r="V146">
        <v>48.21</v>
      </c>
      <c r="W146">
        <v>48.5</v>
      </c>
      <c r="X146">
        <v>48.21</v>
      </c>
      <c r="Y146">
        <v>47.68</v>
      </c>
      <c r="Z146">
        <v>70.430000000000007</v>
      </c>
    </row>
    <row r="147" spans="1:26">
      <c r="A147" t="s">
        <v>756</v>
      </c>
      <c r="B147">
        <v>48</v>
      </c>
      <c r="C147">
        <v>41</v>
      </c>
      <c r="D147">
        <v>47.36</v>
      </c>
      <c r="E147">
        <v>47.36</v>
      </c>
      <c r="F147">
        <v>47.36</v>
      </c>
      <c r="G147">
        <v>47.57</v>
      </c>
      <c r="H147">
        <v>47.36</v>
      </c>
      <c r="I147">
        <v>47.36</v>
      </c>
      <c r="J147">
        <v>47.36</v>
      </c>
      <c r="K147">
        <v>47.37</v>
      </c>
      <c r="L147">
        <v>47.88</v>
      </c>
      <c r="M147">
        <v>47.36</v>
      </c>
      <c r="N147">
        <v>104.63</v>
      </c>
      <c r="O147">
        <v>47.36</v>
      </c>
      <c r="P147">
        <v>47.37</v>
      </c>
      <c r="Q147">
        <v>48</v>
      </c>
      <c r="R147">
        <v>47.3645</v>
      </c>
      <c r="S147" s="6">
        <v>47.36</v>
      </c>
      <c r="T147">
        <v>47.88</v>
      </c>
      <c r="U147">
        <v>47.36</v>
      </c>
      <c r="V147">
        <v>47.36</v>
      </c>
      <c r="W147">
        <v>47.5</v>
      </c>
      <c r="X147">
        <v>47.37</v>
      </c>
      <c r="Y147">
        <v>46.95</v>
      </c>
      <c r="Z147">
        <v>70.41</v>
      </c>
    </row>
    <row r="148" spans="1:26">
      <c r="A148" t="s">
        <v>757</v>
      </c>
      <c r="B148">
        <v>47</v>
      </c>
      <c r="C148">
        <v>39</v>
      </c>
      <c r="D148">
        <v>46.54</v>
      </c>
      <c r="E148">
        <v>46.54</v>
      </c>
      <c r="F148">
        <v>46.54</v>
      </c>
      <c r="G148">
        <v>46.22</v>
      </c>
      <c r="H148">
        <v>46.54</v>
      </c>
      <c r="I148">
        <v>46.54</v>
      </c>
      <c r="J148">
        <v>46.54</v>
      </c>
      <c r="K148">
        <v>46.54</v>
      </c>
      <c r="L148">
        <v>47.01</v>
      </c>
      <c r="M148">
        <v>46.54</v>
      </c>
      <c r="N148">
        <v>103.09</v>
      </c>
      <c r="O148">
        <v>46.54</v>
      </c>
      <c r="P148">
        <v>46.54</v>
      </c>
      <c r="Q148">
        <v>47</v>
      </c>
      <c r="R148">
        <v>46.541600000000003</v>
      </c>
      <c r="S148" s="6">
        <v>46.54</v>
      </c>
      <c r="T148">
        <v>47.01</v>
      </c>
      <c r="U148">
        <v>46.54</v>
      </c>
      <c r="V148">
        <v>46.54</v>
      </c>
      <c r="W148">
        <v>46.75</v>
      </c>
      <c r="X148">
        <v>46.54</v>
      </c>
      <c r="Y148">
        <v>46.23</v>
      </c>
      <c r="Z148">
        <v>70.39</v>
      </c>
    </row>
    <row r="149" spans="1:26">
      <c r="A149" t="s">
        <v>758</v>
      </c>
      <c r="B149">
        <v>46</v>
      </c>
      <c r="C149">
        <v>38</v>
      </c>
      <c r="D149">
        <v>46.06</v>
      </c>
      <c r="E149">
        <v>46.06</v>
      </c>
      <c r="F149">
        <v>46.06</v>
      </c>
      <c r="G149">
        <v>45.72</v>
      </c>
      <c r="H149">
        <v>46.06</v>
      </c>
      <c r="I149">
        <v>46.06</v>
      </c>
      <c r="J149">
        <v>46.06</v>
      </c>
      <c r="K149">
        <v>46.06</v>
      </c>
      <c r="L149">
        <v>46.54</v>
      </c>
      <c r="M149">
        <v>46.06</v>
      </c>
      <c r="N149">
        <v>102.33</v>
      </c>
      <c r="O149">
        <v>46.06</v>
      </c>
      <c r="P149">
        <v>46.06</v>
      </c>
      <c r="Q149">
        <v>46</v>
      </c>
      <c r="R149">
        <v>46.062399999999997</v>
      </c>
      <c r="S149" s="6">
        <v>46.06</v>
      </c>
      <c r="T149">
        <v>46.54</v>
      </c>
      <c r="U149">
        <v>46.06</v>
      </c>
      <c r="V149">
        <v>46.06</v>
      </c>
      <c r="W149">
        <v>46.25</v>
      </c>
      <c r="X149">
        <v>46.06</v>
      </c>
      <c r="Y149">
        <v>45.78</v>
      </c>
      <c r="Z149">
        <v>70.38</v>
      </c>
    </row>
    <row r="150" spans="1:26">
      <c r="A150" t="s">
        <v>759</v>
      </c>
      <c r="B150">
        <v>45</v>
      </c>
      <c r="C150">
        <v>35</v>
      </c>
      <c r="D150">
        <v>44.93</v>
      </c>
      <c r="E150">
        <v>44.94</v>
      </c>
      <c r="F150">
        <v>44.93</v>
      </c>
      <c r="G150">
        <v>44.72</v>
      </c>
      <c r="H150">
        <v>44.93</v>
      </c>
      <c r="I150">
        <v>44.93</v>
      </c>
      <c r="J150">
        <v>44.94</v>
      </c>
      <c r="K150">
        <v>44.94</v>
      </c>
      <c r="L150">
        <v>45.26</v>
      </c>
      <c r="M150">
        <v>44.93</v>
      </c>
      <c r="N150">
        <v>100.02</v>
      </c>
      <c r="O150">
        <v>44.93</v>
      </c>
      <c r="P150">
        <v>44.94</v>
      </c>
      <c r="Q150">
        <v>45</v>
      </c>
      <c r="R150">
        <v>44.937399999999997</v>
      </c>
      <c r="S150" s="6">
        <v>44.94</v>
      </c>
      <c r="T150">
        <v>45.26</v>
      </c>
      <c r="U150">
        <v>44.93</v>
      </c>
      <c r="V150">
        <v>44.94</v>
      </c>
      <c r="W150">
        <v>45</v>
      </c>
      <c r="X150">
        <v>44.94</v>
      </c>
      <c r="Y150">
        <v>44.55</v>
      </c>
      <c r="Z150">
        <v>70.349999999999994</v>
      </c>
    </row>
    <row r="151" spans="1:26">
      <c r="A151" t="s">
        <v>760</v>
      </c>
      <c r="B151">
        <v>44</v>
      </c>
      <c r="C151">
        <v>33</v>
      </c>
      <c r="D151">
        <v>44.1</v>
      </c>
      <c r="E151">
        <v>44.1</v>
      </c>
      <c r="F151">
        <v>44.1</v>
      </c>
      <c r="G151">
        <v>43.72</v>
      </c>
      <c r="H151">
        <v>44.1</v>
      </c>
      <c r="I151">
        <v>44.1</v>
      </c>
      <c r="J151">
        <v>44.1</v>
      </c>
      <c r="K151">
        <v>44.15</v>
      </c>
      <c r="L151">
        <v>44.62</v>
      </c>
      <c r="M151">
        <v>44.1</v>
      </c>
      <c r="N151">
        <v>98.49</v>
      </c>
      <c r="O151">
        <v>44.1</v>
      </c>
      <c r="P151">
        <v>44.1</v>
      </c>
      <c r="Q151">
        <v>44</v>
      </c>
      <c r="R151">
        <v>44.104100000000003</v>
      </c>
      <c r="S151" s="6">
        <v>44.1</v>
      </c>
      <c r="T151">
        <v>44.62</v>
      </c>
      <c r="U151">
        <v>44.1</v>
      </c>
      <c r="V151">
        <v>44.1</v>
      </c>
      <c r="W151">
        <v>44.13</v>
      </c>
      <c r="X151">
        <v>44.1</v>
      </c>
      <c r="Y151">
        <v>43.81</v>
      </c>
      <c r="Z151">
        <v>70.33</v>
      </c>
    </row>
    <row r="152" spans="1:26">
      <c r="A152" t="s">
        <v>761</v>
      </c>
      <c r="B152">
        <v>43</v>
      </c>
      <c r="C152">
        <v>32</v>
      </c>
      <c r="D152">
        <v>43.67</v>
      </c>
      <c r="E152">
        <v>43.68</v>
      </c>
      <c r="F152">
        <v>43.67</v>
      </c>
      <c r="G152">
        <v>43.47</v>
      </c>
      <c r="H152">
        <v>43.67</v>
      </c>
      <c r="I152">
        <v>43.67</v>
      </c>
      <c r="J152">
        <v>43.68</v>
      </c>
      <c r="K152">
        <v>43.71</v>
      </c>
      <c r="L152">
        <v>44.29</v>
      </c>
      <c r="M152">
        <v>43.67</v>
      </c>
      <c r="N152">
        <v>97.72</v>
      </c>
      <c r="O152">
        <v>43.67</v>
      </c>
      <c r="P152">
        <v>43.68</v>
      </c>
      <c r="Q152">
        <v>43</v>
      </c>
      <c r="R152">
        <v>43.677</v>
      </c>
      <c r="S152" s="6">
        <v>43.68</v>
      </c>
      <c r="T152">
        <v>44.29</v>
      </c>
      <c r="U152">
        <v>43.67</v>
      </c>
      <c r="V152">
        <v>43.68</v>
      </c>
      <c r="W152">
        <v>44</v>
      </c>
      <c r="X152">
        <v>43.68</v>
      </c>
      <c r="Y152">
        <v>43.45</v>
      </c>
      <c r="Z152">
        <v>70.319999999999993</v>
      </c>
    </row>
    <row r="153" spans="1:26">
      <c r="A153" t="s">
        <v>762</v>
      </c>
      <c r="B153">
        <v>42</v>
      </c>
      <c r="C153">
        <v>29</v>
      </c>
      <c r="D153">
        <v>42.64</v>
      </c>
      <c r="E153">
        <v>42.65</v>
      </c>
      <c r="F153">
        <v>42.64</v>
      </c>
      <c r="G153">
        <v>42.72</v>
      </c>
      <c r="H153">
        <v>42.64</v>
      </c>
      <c r="I153">
        <v>42.64</v>
      </c>
      <c r="J153">
        <v>42.65</v>
      </c>
      <c r="K153">
        <v>42.65</v>
      </c>
      <c r="L153">
        <v>43.19</v>
      </c>
      <c r="M153">
        <v>42.64</v>
      </c>
      <c r="N153">
        <v>95.41</v>
      </c>
      <c r="O153">
        <v>42.64</v>
      </c>
      <c r="P153">
        <v>42.65</v>
      </c>
      <c r="Q153">
        <v>42</v>
      </c>
      <c r="R153">
        <v>42.645800000000001</v>
      </c>
      <c r="S153" s="6">
        <v>42.65</v>
      </c>
      <c r="T153">
        <v>43.19</v>
      </c>
      <c r="U153">
        <v>42.64</v>
      </c>
      <c r="V153">
        <v>42.65</v>
      </c>
      <c r="W153">
        <v>42.75</v>
      </c>
      <c r="X153">
        <v>42.65</v>
      </c>
      <c r="Y153">
        <v>42.44</v>
      </c>
      <c r="Z153">
        <v>70.290000000000006</v>
      </c>
    </row>
    <row r="154" spans="1:26">
      <c r="A154" t="s">
        <v>763</v>
      </c>
      <c r="B154">
        <v>41</v>
      </c>
      <c r="C154">
        <v>26</v>
      </c>
      <c r="D154">
        <v>41.43</v>
      </c>
      <c r="E154">
        <v>41.44</v>
      </c>
      <c r="F154">
        <v>41.43</v>
      </c>
      <c r="G154">
        <v>41.72</v>
      </c>
      <c r="H154">
        <v>41.43</v>
      </c>
      <c r="I154">
        <v>41.43</v>
      </c>
      <c r="J154">
        <v>41.38</v>
      </c>
      <c r="K154">
        <v>41.44</v>
      </c>
      <c r="L154">
        <v>42.01</v>
      </c>
      <c r="M154">
        <v>41.43</v>
      </c>
      <c r="N154">
        <v>93.11</v>
      </c>
      <c r="O154">
        <v>41.43</v>
      </c>
      <c r="P154">
        <v>41.44</v>
      </c>
      <c r="Q154">
        <v>41</v>
      </c>
      <c r="R154">
        <v>41.437399999999997</v>
      </c>
      <c r="S154" s="6">
        <v>41.44</v>
      </c>
      <c r="T154">
        <v>42.01</v>
      </c>
      <c r="U154">
        <v>41.43</v>
      </c>
      <c r="V154">
        <v>41.44</v>
      </c>
      <c r="W154">
        <v>41.63</v>
      </c>
      <c r="X154">
        <v>41.44</v>
      </c>
      <c r="Y154">
        <v>41.46</v>
      </c>
      <c r="Z154">
        <v>70.260000000000005</v>
      </c>
    </row>
    <row r="155" spans="1:26">
      <c r="A155" t="s">
        <v>764</v>
      </c>
      <c r="B155">
        <v>40</v>
      </c>
      <c r="C155">
        <v>24</v>
      </c>
      <c r="D155">
        <v>40.72</v>
      </c>
      <c r="E155">
        <v>40.729999999999997</v>
      </c>
      <c r="F155">
        <v>40.72</v>
      </c>
      <c r="G155">
        <v>41.39</v>
      </c>
      <c r="H155">
        <v>40.72</v>
      </c>
      <c r="I155">
        <v>40.72</v>
      </c>
      <c r="J155">
        <v>40.71</v>
      </c>
      <c r="K155">
        <v>40.729999999999997</v>
      </c>
      <c r="L155">
        <v>41.21</v>
      </c>
      <c r="M155">
        <v>40.72</v>
      </c>
      <c r="N155">
        <v>91.58</v>
      </c>
      <c r="O155">
        <v>40.72</v>
      </c>
      <c r="P155">
        <v>40.729999999999997</v>
      </c>
      <c r="Q155">
        <v>40</v>
      </c>
      <c r="R155">
        <v>40.729100000000003</v>
      </c>
      <c r="S155" s="6">
        <v>40.729999999999997</v>
      </c>
      <c r="T155">
        <v>41.21</v>
      </c>
      <c r="U155">
        <v>40.72</v>
      </c>
      <c r="V155">
        <v>40.729999999999997</v>
      </c>
      <c r="W155">
        <v>40.880000000000003</v>
      </c>
      <c r="X155">
        <v>40.729999999999997</v>
      </c>
      <c r="Y155">
        <v>40.82</v>
      </c>
      <c r="Z155">
        <v>70.239999999999995</v>
      </c>
    </row>
    <row r="156" spans="1:26">
      <c r="A156" t="s">
        <v>765</v>
      </c>
      <c r="B156">
        <v>39</v>
      </c>
      <c r="C156">
        <v>21</v>
      </c>
      <c r="D156">
        <v>39.799999999999997</v>
      </c>
      <c r="E156">
        <v>39.799999999999997</v>
      </c>
      <c r="F156">
        <v>39.799999999999997</v>
      </c>
      <c r="G156">
        <v>40.72</v>
      </c>
      <c r="H156">
        <v>39.799999999999997</v>
      </c>
      <c r="I156">
        <v>39.799999999999997</v>
      </c>
      <c r="J156">
        <v>39.799999999999997</v>
      </c>
      <c r="K156">
        <v>39.799999999999997</v>
      </c>
      <c r="L156">
        <v>40.35</v>
      </c>
      <c r="M156">
        <v>39.799999999999997</v>
      </c>
      <c r="N156">
        <v>89.27</v>
      </c>
      <c r="O156">
        <v>39.799999999999997</v>
      </c>
      <c r="P156">
        <v>39.799999999999997</v>
      </c>
      <c r="Q156">
        <v>39</v>
      </c>
      <c r="R156">
        <v>39.802</v>
      </c>
      <c r="S156" s="6">
        <v>39.799999999999997</v>
      </c>
      <c r="T156">
        <v>40.35</v>
      </c>
      <c r="U156">
        <v>39.799999999999997</v>
      </c>
      <c r="V156">
        <v>39.799999999999997</v>
      </c>
      <c r="W156">
        <v>40</v>
      </c>
      <c r="X156">
        <v>39.799999999999997</v>
      </c>
      <c r="Y156">
        <v>39.79</v>
      </c>
      <c r="Z156">
        <v>70.209999999999994</v>
      </c>
    </row>
    <row r="157" spans="1:26">
      <c r="A157" t="s">
        <v>766</v>
      </c>
      <c r="B157">
        <v>38</v>
      </c>
      <c r="C157">
        <v>18</v>
      </c>
      <c r="D157">
        <v>38.880000000000003</v>
      </c>
      <c r="E157">
        <v>38.89</v>
      </c>
      <c r="F157">
        <v>38.880000000000003</v>
      </c>
      <c r="G157">
        <v>39.72</v>
      </c>
      <c r="H157">
        <v>38.880000000000003</v>
      </c>
      <c r="I157">
        <v>38.880000000000003</v>
      </c>
      <c r="J157">
        <v>38.89</v>
      </c>
      <c r="K157">
        <v>38.89</v>
      </c>
      <c r="L157">
        <v>39.409999999999997</v>
      </c>
      <c r="M157">
        <v>38.880000000000003</v>
      </c>
      <c r="N157">
        <v>86.97</v>
      </c>
      <c r="O157">
        <v>38.880000000000003</v>
      </c>
      <c r="P157">
        <v>38.89</v>
      </c>
      <c r="Q157">
        <v>38</v>
      </c>
      <c r="R157">
        <v>38.8874</v>
      </c>
      <c r="S157" s="6">
        <v>38.89</v>
      </c>
      <c r="T157">
        <v>39.409999999999997</v>
      </c>
      <c r="U157">
        <v>38.880000000000003</v>
      </c>
      <c r="V157">
        <v>38.89</v>
      </c>
      <c r="W157">
        <v>39</v>
      </c>
      <c r="X157">
        <v>38.89</v>
      </c>
      <c r="Y157">
        <v>38.86</v>
      </c>
      <c r="Z157">
        <v>70.180000000000007</v>
      </c>
    </row>
    <row r="158" spans="1:26">
      <c r="A158" t="s">
        <v>767</v>
      </c>
      <c r="B158">
        <v>37</v>
      </c>
      <c r="C158">
        <v>14</v>
      </c>
      <c r="D158">
        <v>37.54</v>
      </c>
      <c r="E158">
        <v>37.54</v>
      </c>
      <c r="F158">
        <v>37.54</v>
      </c>
      <c r="G158">
        <v>38.39</v>
      </c>
      <c r="H158">
        <v>37.54</v>
      </c>
      <c r="I158">
        <v>37.54</v>
      </c>
      <c r="J158">
        <v>37.54</v>
      </c>
      <c r="K158">
        <v>37.54</v>
      </c>
      <c r="L158">
        <v>37.979999999999997</v>
      </c>
      <c r="M158">
        <v>37.54</v>
      </c>
      <c r="N158">
        <v>83.9</v>
      </c>
      <c r="O158">
        <v>37.54</v>
      </c>
      <c r="P158">
        <v>37.54</v>
      </c>
      <c r="Q158">
        <v>37</v>
      </c>
      <c r="R158">
        <v>37.541600000000003</v>
      </c>
      <c r="S158" s="6">
        <v>37.54</v>
      </c>
      <c r="T158">
        <v>37.979999999999997</v>
      </c>
      <c r="U158">
        <v>37.54</v>
      </c>
      <c r="V158">
        <v>37.54</v>
      </c>
      <c r="W158">
        <v>37.75</v>
      </c>
      <c r="X158">
        <v>37.54</v>
      </c>
      <c r="Y158">
        <v>37.58</v>
      </c>
      <c r="Z158">
        <v>70.14</v>
      </c>
    </row>
    <row r="159" spans="1:26">
      <c r="A159" t="s">
        <v>768</v>
      </c>
      <c r="B159">
        <v>36</v>
      </c>
      <c r="C159">
        <v>10</v>
      </c>
      <c r="D159">
        <v>36.299999999999997</v>
      </c>
      <c r="E159">
        <v>36.299999999999997</v>
      </c>
      <c r="F159">
        <v>36.299999999999997</v>
      </c>
      <c r="G159">
        <v>37.049999999999997</v>
      </c>
      <c r="H159">
        <v>36.299999999999997</v>
      </c>
      <c r="I159">
        <v>36.299999999999997</v>
      </c>
      <c r="J159">
        <v>36.299999999999997</v>
      </c>
      <c r="K159">
        <v>36.299999999999997</v>
      </c>
      <c r="L159">
        <v>36.83</v>
      </c>
      <c r="M159">
        <v>36.299999999999997</v>
      </c>
      <c r="N159">
        <v>80.819999999999993</v>
      </c>
      <c r="O159">
        <v>36.299999999999997</v>
      </c>
      <c r="P159">
        <v>36.299999999999997</v>
      </c>
      <c r="Q159">
        <v>36</v>
      </c>
      <c r="R159">
        <v>36.302</v>
      </c>
      <c r="S159" s="6">
        <v>36.299999999999997</v>
      </c>
      <c r="T159">
        <v>36.83</v>
      </c>
      <c r="U159">
        <v>36.299999999999997</v>
      </c>
      <c r="V159">
        <v>36.299999999999997</v>
      </c>
      <c r="W159">
        <v>36.380000000000003</v>
      </c>
      <c r="X159">
        <v>36.299999999999997</v>
      </c>
      <c r="Y159">
        <v>36.28</v>
      </c>
      <c r="Z159">
        <v>70.099999999999994</v>
      </c>
    </row>
    <row r="160" spans="1:26">
      <c r="A160" t="s">
        <v>769</v>
      </c>
      <c r="B160">
        <v>35</v>
      </c>
      <c r="C160">
        <v>8</v>
      </c>
      <c r="D160">
        <v>35.54</v>
      </c>
      <c r="E160">
        <v>35.54</v>
      </c>
      <c r="F160">
        <v>35.54</v>
      </c>
      <c r="G160">
        <v>36.22</v>
      </c>
      <c r="H160">
        <v>35.54</v>
      </c>
      <c r="I160">
        <v>35.54</v>
      </c>
      <c r="J160">
        <v>35.54</v>
      </c>
      <c r="K160">
        <v>35.54</v>
      </c>
      <c r="L160">
        <v>36.08</v>
      </c>
      <c r="M160">
        <v>35.54</v>
      </c>
      <c r="N160">
        <v>79.290000000000006</v>
      </c>
      <c r="O160">
        <v>35.54</v>
      </c>
      <c r="P160">
        <v>35.54</v>
      </c>
      <c r="Q160">
        <v>35</v>
      </c>
      <c r="R160">
        <v>35.541600000000003</v>
      </c>
      <c r="S160" s="6">
        <v>35.54</v>
      </c>
      <c r="T160">
        <v>36.08</v>
      </c>
      <c r="U160">
        <v>35.54</v>
      </c>
      <c r="V160">
        <v>35.54</v>
      </c>
      <c r="W160">
        <v>35.75</v>
      </c>
      <c r="X160">
        <v>35.53</v>
      </c>
      <c r="Y160">
        <v>35.619999999999997</v>
      </c>
      <c r="Z160">
        <v>70.08</v>
      </c>
    </row>
    <row r="161" spans="1:26">
      <c r="A161" t="s">
        <v>770</v>
      </c>
      <c r="B161">
        <v>34</v>
      </c>
      <c r="C161">
        <v>5</v>
      </c>
      <c r="D161">
        <v>34.1</v>
      </c>
      <c r="E161">
        <v>34.1</v>
      </c>
      <c r="F161">
        <v>34.1</v>
      </c>
      <c r="G161">
        <v>34.22</v>
      </c>
      <c r="H161">
        <v>34.1</v>
      </c>
      <c r="I161">
        <v>34.1</v>
      </c>
      <c r="J161">
        <v>34.1</v>
      </c>
      <c r="K161">
        <v>34.15</v>
      </c>
      <c r="L161">
        <v>34.71</v>
      </c>
      <c r="M161">
        <v>34.1</v>
      </c>
      <c r="N161">
        <v>76.989999999999995</v>
      </c>
      <c r="O161">
        <v>34.1</v>
      </c>
      <c r="P161">
        <v>34.11</v>
      </c>
      <c r="Q161">
        <v>34</v>
      </c>
      <c r="R161">
        <v>34.104100000000003</v>
      </c>
      <c r="S161" s="6">
        <v>34.1</v>
      </c>
      <c r="T161">
        <v>34.71</v>
      </c>
      <c r="U161">
        <v>34.1</v>
      </c>
      <c r="V161">
        <v>34.1</v>
      </c>
      <c r="W161">
        <v>34.5</v>
      </c>
      <c r="X161">
        <v>34.08</v>
      </c>
      <c r="Y161">
        <v>34.33</v>
      </c>
      <c r="Z161">
        <v>70.05</v>
      </c>
    </row>
    <row r="162" spans="1:26">
      <c r="A162" t="s">
        <v>771</v>
      </c>
      <c r="B162">
        <v>33</v>
      </c>
      <c r="C162">
        <v>3</v>
      </c>
      <c r="D162">
        <v>33</v>
      </c>
      <c r="E162">
        <v>33</v>
      </c>
      <c r="F162">
        <v>33</v>
      </c>
      <c r="G162">
        <v>32.72</v>
      </c>
      <c r="H162">
        <v>33</v>
      </c>
      <c r="I162">
        <v>33</v>
      </c>
      <c r="J162">
        <v>32.94</v>
      </c>
      <c r="K162">
        <v>33</v>
      </c>
      <c r="L162">
        <v>33.47</v>
      </c>
      <c r="M162">
        <v>33</v>
      </c>
      <c r="N162">
        <v>75.45</v>
      </c>
      <c r="O162">
        <v>33</v>
      </c>
      <c r="P162">
        <v>33</v>
      </c>
      <c r="Q162">
        <v>33</v>
      </c>
      <c r="R162">
        <v>33</v>
      </c>
      <c r="S162" s="6">
        <v>33</v>
      </c>
      <c r="T162">
        <v>33.5</v>
      </c>
      <c r="U162">
        <v>33</v>
      </c>
      <c r="V162">
        <v>33</v>
      </c>
      <c r="W162">
        <v>33.25</v>
      </c>
      <c r="X162">
        <v>33.03</v>
      </c>
      <c r="Y162">
        <v>33</v>
      </c>
      <c r="Z162">
        <v>70.03</v>
      </c>
    </row>
    <row r="163" spans="1:26">
      <c r="A163" t="s">
        <v>772</v>
      </c>
      <c r="B163">
        <v>32</v>
      </c>
      <c r="C163">
        <v>2</v>
      </c>
      <c r="D163">
        <v>32.18</v>
      </c>
      <c r="E163">
        <v>32.19</v>
      </c>
      <c r="F163">
        <v>32.18</v>
      </c>
      <c r="G163">
        <v>32.22</v>
      </c>
      <c r="H163">
        <v>32.18</v>
      </c>
      <c r="I163">
        <v>32.18</v>
      </c>
      <c r="J163">
        <v>32.19</v>
      </c>
      <c r="K163">
        <v>32.19</v>
      </c>
      <c r="L163">
        <v>32.69</v>
      </c>
      <c r="M163">
        <v>32.18</v>
      </c>
      <c r="N163">
        <v>74.680000000000007</v>
      </c>
      <c r="O163">
        <v>32.06</v>
      </c>
      <c r="P163">
        <v>32.19</v>
      </c>
      <c r="Q163">
        <v>32</v>
      </c>
      <c r="R163">
        <v>32.1875</v>
      </c>
      <c r="S163" s="6">
        <v>32.19</v>
      </c>
      <c r="T163">
        <v>32.75</v>
      </c>
      <c r="U163">
        <v>32.18</v>
      </c>
      <c r="V163">
        <v>32.06</v>
      </c>
      <c r="W163">
        <v>32.75</v>
      </c>
      <c r="X163">
        <v>32.200000000000003</v>
      </c>
      <c r="Y163">
        <v>32.299999999999997</v>
      </c>
      <c r="Z163">
        <v>70.02</v>
      </c>
    </row>
    <row r="164" spans="1:26">
      <c r="A164" t="s">
        <v>773</v>
      </c>
      <c r="B164">
        <v>31</v>
      </c>
      <c r="C164">
        <v>1</v>
      </c>
      <c r="D164">
        <v>31.25</v>
      </c>
      <c r="E164">
        <v>31.33</v>
      </c>
      <c r="F164">
        <v>31.25</v>
      </c>
      <c r="G164">
        <v>30.72</v>
      </c>
      <c r="H164">
        <v>31.25</v>
      </c>
      <c r="I164">
        <v>31.25</v>
      </c>
      <c r="J164">
        <v>31.25</v>
      </c>
      <c r="K164">
        <v>31.25</v>
      </c>
      <c r="L164">
        <v>31.31</v>
      </c>
      <c r="M164">
        <v>31.25</v>
      </c>
      <c r="N164">
        <v>0</v>
      </c>
      <c r="O164">
        <v>30.93</v>
      </c>
      <c r="P164">
        <v>31.25</v>
      </c>
      <c r="Q164">
        <v>31</v>
      </c>
      <c r="R164">
        <v>31.25</v>
      </c>
      <c r="S164" s="6">
        <v>31.33</v>
      </c>
      <c r="T164">
        <v>31.63</v>
      </c>
      <c r="U164">
        <v>31.25</v>
      </c>
      <c r="V164">
        <v>30.94</v>
      </c>
      <c r="W164">
        <v>31.63</v>
      </c>
      <c r="X164">
        <v>31.25</v>
      </c>
      <c r="Y164">
        <v>31.46</v>
      </c>
      <c r="Z164">
        <v>0</v>
      </c>
    </row>
    <row r="165" spans="1:26">
      <c r="A165" t="s">
        <v>774</v>
      </c>
      <c r="B165">
        <v>30</v>
      </c>
      <c r="C165">
        <v>0</v>
      </c>
      <c r="D165">
        <v>29.62</v>
      </c>
      <c r="E165">
        <v>29.63</v>
      </c>
      <c r="F165">
        <v>29.62</v>
      </c>
      <c r="G165">
        <v>28.72</v>
      </c>
      <c r="H165">
        <v>29.62</v>
      </c>
      <c r="I165">
        <v>29.62</v>
      </c>
      <c r="J165">
        <v>29.63</v>
      </c>
      <c r="K165">
        <v>29.63</v>
      </c>
      <c r="L165">
        <v>28.69</v>
      </c>
      <c r="M165">
        <v>29.62</v>
      </c>
      <c r="N165">
        <v>0</v>
      </c>
      <c r="O165">
        <v>28.46</v>
      </c>
      <c r="P165">
        <v>29.63</v>
      </c>
      <c r="Q165">
        <v>30</v>
      </c>
      <c r="R165">
        <v>29.625</v>
      </c>
      <c r="S165" s="6">
        <v>29.63</v>
      </c>
      <c r="T165">
        <v>30</v>
      </c>
      <c r="U165">
        <v>29.62</v>
      </c>
      <c r="V165">
        <v>29.63</v>
      </c>
      <c r="W165">
        <v>30</v>
      </c>
      <c r="X165">
        <v>29.63</v>
      </c>
      <c r="Y165">
        <v>29.6</v>
      </c>
      <c r="Z165">
        <v>70</v>
      </c>
    </row>
    <row r="166" spans="1:26">
      <c r="A166" t="s">
        <v>775</v>
      </c>
      <c r="B166">
        <v>28</v>
      </c>
      <c r="C166">
        <v>0</v>
      </c>
      <c r="D166">
        <v>29.62</v>
      </c>
      <c r="E166">
        <v>29.63</v>
      </c>
      <c r="F166">
        <v>29.62</v>
      </c>
      <c r="G166">
        <v>28.72</v>
      </c>
      <c r="H166">
        <v>29.62</v>
      </c>
      <c r="I166">
        <v>29.62</v>
      </c>
      <c r="J166">
        <v>29.63</v>
      </c>
      <c r="K166">
        <v>29.63</v>
      </c>
      <c r="L166">
        <v>28.69</v>
      </c>
      <c r="M166">
        <v>29.62</v>
      </c>
      <c r="N166">
        <v>0</v>
      </c>
      <c r="O166">
        <v>28.46</v>
      </c>
      <c r="P166">
        <v>29.63</v>
      </c>
      <c r="Q166">
        <v>28</v>
      </c>
      <c r="R166">
        <v>29.625</v>
      </c>
      <c r="S166" s="6">
        <v>29.63</v>
      </c>
      <c r="T166">
        <v>30</v>
      </c>
      <c r="U166">
        <v>29.62</v>
      </c>
      <c r="V166">
        <v>29.63</v>
      </c>
      <c r="W166">
        <v>30</v>
      </c>
      <c r="X166">
        <v>29.63</v>
      </c>
      <c r="Y166">
        <v>29.6</v>
      </c>
      <c r="Z166">
        <v>70</v>
      </c>
    </row>
    <row r="167" spans="1:26">
      <c r="A167" t="s">
        <v>776</v>
      </c>
      <c r="B167">
        <v>67</v>
      </c>
      <c r="C167">
        <v>99</v>
      </c>
      <c r="D167">
        <v>67</v>
      </c>
      <c r="E167">
        <v>67.239999999999995</v>
      </c>
      <c r="F167">
        <v>67</v>
      </c>
      <c r="G167">
        <v>66.44</v>
      </c>
      <c r="H167">
        <v>67</v>
      </c>
      <c r="I167">
        <v>67</v>
      </c>
      <c r="J167">
        <v>66.52</v>
      </c>
      <c r="K167">
        <v>68.37</v>
      </c>
      <c r="L167">
        <v>67.44</v>
      </c>
      <c r="M167">
        <v>67</v>
      </c>
      <c r="N167">
        <v>146.99</v>
      </c>
      <c r="O167">
        <v>66.930000000000007</v>
      </c>
      <c r="P167">
        <v>68</v>
      </c>
      <c r="Q167">
        <v>67</v>
      </c>
      <c r="R167">
        <v>67</v>
      </c>
      <c r="S167" s="6">
        <v>67.239999999999995</v>
      </c>
      <c r="T167">
        <v>67.5</v>
      </c>
      <c r="U167">
        <v>67</v>
      </c>
      <c r="V167">
        <v>67.14</v>
      </c>
      <c r="W167">
        <v>67.5</v>
      </c>
      <c r="X167">
        <v>67</v>
      </c>
      <c r="Y167">
        <v>65.23</v>
      </c>
      <c r="Z167">
        <v>70.989999999999995</v>
      </c>
    </row>
    <row r="168" spans="1:26">
      <c r="A168" t="s">
        <v>777</v>
      </c>
      <c r="B168">
        <v>65</v>
      </c>
      <c r="C168">
        <v>97</v>
      </c>
      <c r="D168">
        <v>65.540000000000006</v>
      </c>
      <c r="E168">
        <v>66.010000000000005</v>
      </c>
      <c r="F168">
        <v>65.540000000000006</v>
      </c>
      <c r="G168">
        <v>64.94</v>
      </c>
      <c r="H168">
        <v>65.540000000000006</v>
      </c>
      <c r="I168">
        <v>65.540000000000006</v>
      </c>
      <c r="J168">
        <v>65.48</v>
      </c>
      <c r="K168">
        <v>66.760000000000005</v>
      </c>
      <c r="L168">
        <v>65.849999999999994</v>
      </c>
      <c r="M168">
        <v>65.540000000000006</v>
      </c>
      <c r="N168">
        <v>143.79</v>
      </c>
      <c r="O168">
        <v>65.510000000000005</v>
      </c>
      <c r="P168">
        <v>66.040000000000006</v>
      </c>
      <c r="Q168">
        <v>65</v>
      </c>
      <c r="R168">
        <v>65.541600000000003</v>
      </c>
      <c r="S168" s="6">
        <v>66.010000000000005</v>
      </c>
      <c r="T168">
        <v>66.02</v>
      </c>
      <c r="U168">
        <v>65.540000000000006</v>
      </c>
      <c r="V168">
        <v>65.599999999999994</v>
      </c>
      <c r="W168">
        <v>65.63</v>
      </c>
      <c r="X168">
        <v>65.540000000000006</v>
      </c>
      <c r="Y168">
        <v>64.59</v>
      </c>
      <c r="Z168">
        <v>70.97</v>
      </c>
    </row>
    <row r="169" spans="1:26">
      <c r="A169" t="s">
        <v>778</v>
      </c>
      <c r="B169">
        <v>64</v>
      </c>
      <c r="C169">
        <v>95</v>
      </c>
      <c r="D169">
        <v>64.53</v>
      </c>
      <c r="E169">
        <v>64.650000000000006</v>
      </c>
      <c r="F169">
        <v>64.53</v>
      </c>
      <c r="G169">
        <v>64.11</v>
      </c>
      <c r="H169">
        <v>64.53</v>
      </c>
      <c r="I169">
        <v>64.53</v>
      </c>
      <c r="J169">
        <v>64.55</v>
      </c>
      <c r="K169">
        <v>65.209999999999994</v>
      </c>
      <c r="L169">
        <v>64.91</v>
      </c>
      <c r="M169">
        <v>64.53</v>
      </c>
      <c r="N169">
        <v>141.58000000000001</v>
      </c>
      <c r="O169">
        <v>64.53</v>
      </c>
      <c r="P169">
        <v>64.66</v>
      </c>
      <c r="Q169">
        <v>64</v>
      </c>
      <c r="R169">
        <v>64.537400000000005</v>
      </c>
      <c r="S169" s="6">
        <v>64.650000000000006</v>
      </c>
      <c r="T169">
        <v>64.97</v>
      </c>
      <c r="U169">
        <v>64.53</v>
      </c>
      <c r="V169">
        <v>64.56</v>
      </c>
      <c r="W169">
        <v>64.75</v>
      </c>
      <c r="X169">
        <v>64.540000000000006</v>
      </c>
      <c r="Y169">
        <v>63.95</v>
      </c>
      <c r="Z169">
        <v>70.95</v>
      </c>
    </row>
    <row r="170" spans="1:26">
      <c r="A170" t="s">
        <v>779</v>
      </c>
      <c r="B170">
        <v>63</v>
      </c>
      <c r="C170">
        <v>92</v>
      </c>
      <c r="D170">
        <v>63.48</v>
      </c>
      <c r="E170">
        <v>63.49</v>
      </c>
      <c r="F170">
        <v>63.48</v>
      </c>
      <c r="G170">
        <v>63.21</v>
      </c>
      <c r="H170">
        <v>63.48</v>
      </c>
      <c r="I170">
        <v>63.48</v>
      </c>
      <c r="J170">
        <v>63.49</v>
      </c>
      <c r="K170">
        <v>63.48</v>
      </c>
      <c r="L170">
        <v>63.98</v>
      </c>
      <c r="M170">
        <v>63.48</v>
      </c>
      <c r="N170">
        <v>139.27000000000001</v>
      </c>
      <c r="O170">
        <v>63.48</v>
      </c>
      <c r="P170">
        <v>63.48</v>
      </c>
      <c r="Q170">
        <v>63</v>
      </c>
      <c r="R170">
        <v>63.485100000000003</v>
      </c>
      <c r="S170" s="6">
        <v>63.49</v>
      </c>
      <c r="T170">
        <v>64</v>
      </c>
      <c r="U170">
        <v>63.48</v>
      </c>
      <c r="V170">
        <v>63.49</v>
      </c>
      <c r="W170">
        <v>63.75</v>
      </c>
      <c r="X170">
        <v>63.47</v>
      </c>
      <c r="Y170">
        <v>63.25</v>
      </c>
      <c r="Z170">
        <v>70.92</v>
      </c>
    </row>
    <row r="171" spans="1:26">
      <c r="A171" t="s">
        <v>780</v>
      </c>
      <c r="B171">
        <v>62</v>
      </c>
      <c r="C171">
        <v>89</v>
      </c>
      <c r="D171">
        <v>62.44</v>
      </c>
      <c r="E171">
        <v>62.45</v>
      </c>
      <c r="F171">
        <v>62.44</v>
      </c>
      <c r="G171">
        <v>62.19</v>
      </c>
      <c r="H171">
        <v>62.44</v>
      </c>
      <c r="I171">
        <v>62.44</v>
      </c>
      <c r="J171">
        <v>62.45</v>
      </c>
      <c r="K171">
        <v>62.45</v>
      </c>
      <c r="L171">
        <v>62.94</v>
      </c>
      <c r="M171">
        <v>62.44</v>
      </c>
      <c r="N171">
        <v>136.99</v>
      </c>
      <c r="O171">
        <v>62.44</v>
      </c>
      <c r="P171">
        <v>62.45</v>
      </c>
      <c r="Q171">
        <v>62</v>
      </c>
      <c r="R171">
        <v>62.4482</v>
      </c>
      <c r="S171" s="6">
        <v>62.45</v>
      </c>
      <c r="T171">
        <v>63</v>
      </c>
      <c r="U171">
        <v>62.44</v>
      </c>
      <c r="V171">
        <v>62.45</v>
      </c>
      <c r="W171">
        <v>62.63</v>
      </c>
      <c r="X171">
        <v>62.45</v>
      </c>
      <c r="Y171">
        <v>62.61</v>
      </c>
      <c r="Z171">
        <v>70.89</v>
      </c>
    </row>
    <row r="172" spans="1:26">
      <c r="A172" t="s">
        <v>781</v>
      </c>
      <c r="B172">
        <v>61</v>
      </c>
      <c r="C172">
        <v>86</v>
      </c>
      <c r="D172">
        <v>61.43</v>
      </c>
      <c r="E172">
        <v>61.44</v>
      </c>
      <c r="F172">
        <v>61.43</v>
      </c>
      <c r="G172">
        <v>61.44</v>
      </c>
      <c r="H172">
        <v>61.43</v>
      </c>
      <c r="I172">
        <v>61.43</v>
      </c>
      <c r="J172">
        <v>61.44</v>
      </c>
      <c r="K172">
        <v>61.47</v>
      </c>
      <c r="L172">
        <v>61.86</v>
      </c>
      <c r="M172">
        <v>61.43</v>
      </c>
      <c r="N172">
        <v>134.77000000000001</v>
      </c>
      <c r="O172">
        <v>61.43</v>
      </c>
      <c r="P172">
        <v>61.44</v>
      </c>
      <c r="Q172">
        <v>61</v>
      </c>
      <c r="R172">
        <v>61.4375</v>
      </c>
      <c r="S172" s="6">
        <v>61.44</v>
      </c>
      <c r="T172">
        <v>61.88</v>
      </c>
      <c r="U172">
        <v>61.43</v>
      </c>
      <c r="V172">
        <v>61.44</v>
      </c>
      <c r="W172">
        <v>61.63</v>
      </c>
      <c r="X172">
        <v>61.44</v>
      </c>
      <c r="Y172">
        <v>61.87</v>
      </c>
      <c r="Z172">
        <v>70.86</v>
      </c>
    </row>
    <row r="173" spans="1:26">
      <c r="A173" t="s">
        <v>782</v>
      </c>
      <c r="B173">
        <v>60</v>
      </c>
      <c r="C173">
        <v>84</v>
      </c>
      <c r="D173">
        <v>60.76</v>
      </c>
      <c r="E173">
        <v>60.76</v>
      </c>
      <c r="F173">
        <v>60.76</v>
      </c>
      <c r="G173">
        <v>60.69</v>
      </c>
      <c r="H173">
        <v>60.76</v>
      </c>
      <c r="I173">
        <v>60.76</v>
      </c>
      <c r="J173">
        <v>60.76</v>
      </c>
      <c r="K173">
        <v>60.78</v>
      </c>
      <c r="L173">
        <v>61.31</v>
      </c>
      <c r="M173">
        <v>60.76</v>
      </c>
      <c r="N173">
        <v>133.30000000000001</v>
      </c>
      <c r="O173">
        <v>60.76</v>
      </c>
      <c r="P173">
        <v>60.76</v>
      </c>
      <c r="Q173">
        <v>60</v>
      </c>
      <c r="R173">
        <v>60.762500000000003</v>
      </c>
      <c r="S173" s="6">
        <v>60.76</v>
      </c>
      <c r="T173">
        <v>61.31</v>
      </c>
      <c r="U173">
        <v>60.76</v>
      </c>
      <c r="V173">
        <v>60.76</v>
      </c>
      <c r="W173">
        <v>60.88</v>
      </c>
      <c r="X173">
        <v>60.76</v>
      </c>
      <c r="Y173">
        <v>61.37</v>
      </c>
      <c r="Z173">
        <v>70.84</v>
      </c>
    </row>
    <row r="174" spans="1:26">
      <c r="A174" t="s">
        <v>783</v>
      </c>
      <c r="B174">
        <v>59</v>
      </c>
      <c r="C174">
        <v>79</v>
      </c>
      <c r="D174">
        <v>59.4</v>
      </c>
      <c r="E174">
        <v>59.4</v>
      </c>
      <c r="F174">
        <v>59.4</v>
      </c>
      <c r="G174">
        <v>59.14</v>
      </c>
      <c r="H174">
        <v>59.4</v>
      </c>
      <c r="I174">
        <v>59.4</v>
      </c>
      <c r="J174">
        <v>59.4</v>
      </c>
      <c r="K174">
        <v>59.42</v>
      </c>
      <c r="L174">
        <v>59.86</v>
      </c>
      <c r="M174">
        <v>59.4</v>
      </c>
      <c r="N174">
        <v>130.32</v>
      </c>
      <c r="O174">
        <v>59.4</v>
      </c>
      <c r="P174">
        <v>59.4</v>
      </c>
      <c r="Q174">
        <v>59</v>
      </c>
      <c r="R174">
        <v>59.402000000000001</v>
      </c>
      <c r="S174" s="6">
        <v>59.4</v>
      </c>
      <c r="T174">
        <v>59.86</v>
      </c>
      <c r="U174">
        <v>59.4</v>
      </c>
      <c r="V174">
        <v>59.4</v>
      </c>
      <c r="W174">
        <v>59.63</v>
      </c>
      <c r="X174">
        <v>59.4</v>
      </c>
      <c r="Y174">
        <v>60.18</v>
      </c>
      <c r="Z174">
        <v>70.790000000000006</v>
      </c>
    </row>
    <row r="175" spans="1:26">
      <c r="A175" t="s">
        <v>784</v>
      </c>
      <c r="B175">
        <v>58</v>
      </c>
      <c r="C175">
        <v>74</v>
      </c>
      <c r="D175">
        <v>58.22</v>
      </c>
      <c r="E175">
        <v>58.22</v>
      </c>
      <c r="F175">
        <v>58.22</v>
      </c>
      <c r="G175">
        <v>58.14</v>
      </c>
      <c r="H175">
        <v>58.22</v>
      </c>
      <c r="I175">
        <v>58.22</v>
      </c>
      <c r="J175">
        <v>58.22</v>
      </c>
      <c r="K175">
        <v>58.23</v>
      </c>
      <c r="L175">
        <v>58.7</v>
      </c>
      <c r="M175">
        <v>58.22</v>
      </c>
      <c r="N175">
        <v>127.73</v>
      </c>
      <c r="O175">
        <v>58.22</v>
      </c>
      <c r="P175">
        <v>58.22</v>
      </c>
      <c r="Q175">
        <v>58</v>
      </c>
      <c r="R175">
        <v>58.220799999999997</v>
      </c>
      <c r="S175" s="6">
        <v>58.22</v>
      </c>
      <c r="T175">
        <v>58.7</v>
      </c>
      <c r="U175">
        <v>58.22</v>
      </c>
      <c r="V175">
        <v>58.22</v>
      </c>
      <c r="W175">
        <v>58.38</v>
      </c>
      <c r="X175">
        <v>58.22</v>
      </c>
      <c r="Y175">
        <v>58.89</v>
      </c>
      <c r="Z175">
        <v>70.739999999999995</v>
      </c>
    </row>
    <row r="176" spans="1:26">
      <c r="A176" t="s">
        <v>785</v>
      </c>
      <c r="B176">
        <v>57</v>
      </c>
      <c r="C176">
        <v>70</v>
      </c>
      <c r="D176">
        <v>57.22</v>
      </c>
      <c r="E176">
        <v>57.23</v>
      </c>
      <c r="F176">
        <v>57.22</v>
      </c>
      <c r="G176">
        <v>57.11</v>
      </c>
      <c r="H176">
        <v>57.22</v>
      </c>
      <c r="I176">
        <v>57.22</v>
      </c>
      <c r="J176">
        <v>57.23</v>
      </c>
      <c r="K176">
        <v>57.23</v>
      </c>
      <c r="L176">
        <v>57.71</v>
      </c>
      <c r="M176">
        <v>57.22</v>
      </c>
      <c r="N176">
        <v>125.54</v>
      </c>
      <c r="O176">
        <v>57.22</v>
      </c>
      <c r="P176">
        <v>57.23</v>
      </c>
      <c r="Q176">
        <v>57</v>
      </c>
      <c r="R176">
        <v>57.229100000000003</v>
      </c>
      <c r="S176" s="6">
        <v>57.23</v>
      </c>
      <c r="T176">
        <v>57.71</v>
      </c>
      <c r="U176">
        <v>57.22</v>
      </c>
      <c r="V176">
        <v>57.23</v>
      </c>
      <c r="W176">
        <v>57.5</v>
      </c>
      <c r="X176">
        <v>57.23</v>
      </c>
      <c r="Y176">
        <v>57.83</v>
      </c>
      <c r="Z176">
        <v>70.7</v>
      </c>
    </row>
    <row r="177" spans="1:26">
      <c r="A177" t="s">
        <v>786</v>
      </c>
      <c r="B177">
        <v>56</v>
      </c>
      <c r="C177">
        <v>67</v>
      </c>
      <c r="D177">
        <v>56.36</v>
      </c>
      <c r="E177">
        <v>56.36</v>
      </c>
      <c r="F177">
        <v>56.36</v>
      </c>
      <c r="G177">
        <v>56.11</v>
      </c>
      <c r="H177">
        <v>56.36</v>
      </c>
      <c r="I177">
        <v>56.36</v>
      </c>
      <c r="J177">
        <v>56.36</v>
      </c>
      <c r="K177">
        <v>56.37</v>
      </c>
      <c r="L177">
        <v>56.86</v>
      </c>
      <c r="M177">
        <v>56.36</v>
      </c>
      <c r="N177">
        <v>123.65</v>
      </c>
      <c r="O177">
        <v>56.36</v>
      </c>
      <c r="P177">
        <v>56.37</v>
      </c>
      <c r="Q177">
        <v>56</v>
      </c>
      <c r="R177">
        <v>56.3645</v>
      </c>
      <c r="S177" s="6">
        <v>56.36</v>
      </c>
      <c r="T177">
        <v>56.86</v>
      </c>
      <c r="U177">
        <v>56.36</v>
      </c>
      <c r="V177">
        <v>56.36</v>
      </c>
      <c r="W177">
        <v>56.63</v>
      </c>
      <c r="X177">
        <v>56.37</v>
      </c>
      <c r="Y177">
        <v>56.95</v>
      </c>
      <c r="Z177">
        <v>70.67</v>
      </c>
    </row>
    <row r="178" spans="1:26">
      <c r="A178" t="s">
        <v>787</v>
      </c>
      <c r="B178">
        <v>55</v>
      </c>
      <c r="C178">
        <v>62</v>
      </c>
      <c r="D178">
        <v>54.9</v>
      </c>
      <c r="E178">
        <v>54.9</v>
      </c>
      <c r="F178">
        <v>54.9</v>
      </c>
      <c r="G178">
        <v>55.04</v>
      </c>
      <c r="H178">
        <v>54.89</v>
      </c>
      <c r="I178">
        <v>54.89</v>
      </c>
      <c r="J178">
        <v>54.9</v>
      </c>
      <c r="K178">
        <v>54.9</v>
      </c>
      <c r="L178">
        <v>55.44</v>
      </c>
      <c r="M178">
        <v>54.9</v>
      </c>
      <c r="N178">
        <v>120.45</v>
      </c>
      <c r="O178">
        <v>54.9</v>
      </c>
      <c r="P178">
        <v>54.9</v>
      </c>
      <c r="Q178">
        <v>55</v>
      </c>
      <c r="R178">
        <v>54.899900000000002</v>
      </c>
      <c r="S178" s="6">
        <v>54.9</v>
      </c>
      <c r="T178">
        <v>55.44</v>
      </c>
      <c r="U178">
        <v>54.9</v>
      </c>
      <c r="V178">
        <v>54.9</v>
      </c>
      <c r="W178">
        <v>55</v>
      </c>
      <c r="X178">
        <v>54.9</v>
      </c>
      <c r="Y178">
        <v>55.26</v>
      </c>
      <c r="Z178">
        <v>70.62</v>
      </c>
    </row>
    <row r="179" spans="1:26">
      <c r="A179" t="s">
        <v>788</v>
      </c>
      <c r="B179">
        <v>54</v>
      </c>
      <c r="C179">
        <v>57</v>
      </c>
      <c r="D179">
        <v>53.39</v>
      </c>
      <c r="E179">
        <v>53.4</v>
      </c>
      <c r="F179">
        <v>53.39</v>
      </c>
      <c r="G179">
        <v>53.69</v>
      </c>
      <c r="H179">
        <v>53.39</v>
      </c>
      <c r="I179">
        <v>53.39</v>
      </c>
      <c r="J179">
        <v>53.4</v>
      </c>
      <c r="K179">
        <v>53.4</v>
      </c>
      <c r="L179">
        <v>53.89</v>
      </c>
      <c r="M179">
        <v>53.39</v>
      </c>
      <c r="N179">
        <v>116.92</v>
      </c>
      <c r="O179">
        <v>53.39</v>
      </c>
      <c r="P179">
        <v>53.4</v>
      </c>
      <c r="Q179">
        <v>54</v>
      </c>
      <c r="R179">
        <v>53.395800000000001</v>
      </c>
      <c r="S179" s="6">
        <v>53.4</v>
      </c>
      <c r="T179">
        <v>53.89</v>
      </c>
      <c r="U179">
        <v>53.39</v>
      </c>
      <c r="V179">
        <v>53.4</v>
      </c>
      <c r="W179">
        <v>53.75</v>
      </c>
      <c r="X179">
        <v>53.4</v>
      </c>
      <c r="Y179">
        <v>53.47</v>
      </c>
      <c r="Z179">
        <v>70.569999999999993</v>
      </c>
    </row>
    <row r="180" spans="1:26">
      <c r="A180" t="s">
        <v>789</v>
      </c>
      <c r="B180">
        <v>53</v>
      </c>
      <c r="C180">
        <v>54</v>
      </c>
      <c r="D180">
        <v>52.35</v>
      </c>
      <c r="E180">
        <v>52.36</v>
      </c>
      <c r="F180">
        <v>52.35</v>
      </c>
      <c r="G180">
        <v>52.61</v>
      </c>
      <c r="H180">
        <v>52.35</v>
      </c>
      <c r="I180">
        <v>52.35</v>
      </c>
      <c r="J180">
        <v>52.36</v>
      </c>
      <c r="K180">
        <v>52.36</v>
      </c>
      <c r="L180">
        <v>52.82</v>
      </c>
      <c r="M180">
        <v>52.35</v>
      </c>
      <c r="N180">
        <v>114.61</v>
      </c>
      <c r="O180">
        <v>52.35</v>
      </c>
      <c r="P180">
        <v>52.36</v>
      </c>
      <c r="Q180">
        <v>53</v>
      </c>
      <c r="R180">
        <v>52.3583</v>
      </c>
      <c r="S180" s="6">
        <v>52.36</v>
      </c>
      <c r="T180">
        <v>52.82</v>
      </c>
      <c r="U180">
        <v>52.35</v>
      </c>
      <c r="V180">
        <v>52.36</v>
      </c>
      <c r="W180">
        <v>52.5</v>
      </c>
      <c r="X180">
        <v>52.36</v>
      </c>
      <c r="Y180">
        <v>52.28</v>
      </c>
      <c r="Z180">
        <v>70.540000000000006</v>
      </c>
    </row>
    <row r="181" spans="1:26">
      <c r="A181" t="s">
        <v>790</v>
      </c>
      <c r="B181">
        <v>52</v>
      </c>
      <c r="C181">
        <v>51</v>
      </c>
      <c r="D181">
        <v>51.28</v>
      </c>
      <c r="E181">
        <v>51.28</v>
      </c>
      <c r="F181">
        <v>51.28</v>
      </c>
      <c r="G181">
        <v>51.58</v>
      </c>
      <c r="H181">
        <v>51.28</v>
      </c>
      <c r="I181">
        <v>51.28</v>
      </c>
      <c r="J181">
        <v>51.25</v>
      </c>
      <c r="K181">
        <v>51.33</v>
      </c>
      <c r="L181">
        <v>51.78</v>
      </c>
      <c r="M181">
        <v>51.28</v>
      </c>
      <c r="N181">
        <v>112.31</v>
      </c>
      <c r="O181">
        <v>51.28</v>
      </c>
      <c r="P181">
        <v>51.28</v>
      </c>
      <c r="Q181">
        <v>52</v>
      </c>
      <c r="R181">
        <v>51.283299999999997</v>
      </c>
      <c r="S181" s="6">
        <v>51.28</v>
      </c>
      <c r="T181">
        <v>51.78</v>
      </c>
      <c r="U181">
        <v>51.28</v>
      </c>
      <c r="V181">
        <v>51.28</v>
      </c>
      <c r="W181">
        <v>51.5</v>
      </c>
      <c r="X181">
        <v>51.28</v>
      </c>
      <c r="Y181">
        <v>51.07</v>
      </c>
      <c r="Z181">
        <v>70.510000000000005</v>
      </c>
    </row>
    <row r="182" spans="1:26">
      <c r="A182" t="s">
        <v>791</v>
      </c>
      <c r="B182">
        <v>51</v>
      </c>
      <c r="C182">
        <v>49</v>
      </c>
      <c r="D182">
        <v>50.48</v>
      </c>
      <c r="E182">
        <v>50.48</v>
      </c>
      <c r="F182">
        <v>50.48</v>
      </c>
      <c r="G182">
        <v>50.94</v>
      </c>
      <c r="H182">
        <v>50.48</v>
      </c>
      <c r="I182">
        <v>50.48</v>
      </c>
      <c r="J182">
        <v>50.4</v>
      </c>
      <c r="K182">
        <v>50.48</v>
      </c>
      <c r="L182">
        <v>51.02</v>
      </c>
      <c r="M182">
        <v>50.48</v>
      </c>
      <c r="N182">
        <v>110.77</v>
      </c>
      <c r="O182">
        <v>50.48</v>
      </c>
      <c r="P182">
        <v>50.48</v>
      </c>
      <c r="Q182">
        <v>51</v>
      </c>
      <c r="R182">
        <v>50.4833</v>
      </c>
      <c r="S182" s="6">
        <v>50.48</v>
      </c>
      <c r="T182">
        <v>51.02</v>
      </c>
      <c r="U182">
        <v>50.48</v>
      </c>
      <c r="V182">
        <v>50.48</v>
      </c>
      <c r="W182">
        <v>50.63</v>
      </c>
      <c r="X182">
        <v>50.48</v>
      </c>
      <c r="Y182">
        <v>50.2</v>
      </c>
      <c r="Z182">
        <v>70.489999999999995</v>
      </c>
    </row>
    <row r="183" spans="1:26">
      <c r="A183" t="s">
        <v>792</v>
      </c>
      <c r="B183">
        <v>50</v>
      </c>
      <c r="C183">
        <v>45</v>
      </c>
      <c r="D183">
        <v>48.88</v>
      </c>
      <c r="E183">
        <v>48.89</v>
      </c>
      <c r="F183">
        <v>48.88</v>
      </c>
      <c r="G183">
        <v>48.88</v>
      </c>
      <c r="H183">
        <v>48.88</v>
      </c>
      <c r="I183">
        <v>48.88</v>
      </c>
      <c r="J183">
        <v>48.89</v>
      </c>
      <c r="K183">
        <v>48.89</v>
      </c>
      <c r="L183">
        <v>49.39</v>
      </c>
      <c r="M183">
        <v>48.88</v>
      </c>
      <c r="N183">
        <v>107.7</v>
      </c>
      <c r="O183">
        <v>48.88</v>
      </c>
      <c r="P183">
        <v>48.89</v>
      </c>
      <c r="Q183">
        <v>50</v>
      </c>
      <c r="R183">
        <v>48.889499999999998</v>
      </c>
      <c r="S183" s="6">
        <v>48.89</v>
      </c>
      <c r="T183">
        <v>49.39</v>
      </c>
      <c r="U183">
        <v>48.88</v>
      </c>
      <c r="V183">
        <v>48.89</v>
      </c>
      <c r="W183">
        <v>49</v>
      </c>
      <c r="X183">
        <v>48.89</v>
      </c>
      <c r="Y183">
        <v>48.47</v>
      </c>
      <c r="Z183">
        <v>70.45</v>
      </c>
    </row>
    <row r="184" spans="1:26">
      <c r="A184" t="s">
        <v>793</v>
      </c>
      <c r="B184">
        <v>49</v>
      </c>
      <c r="C184">
        <v>41</v>
      </c>
      <c r="D184">
        <v>47.36</v>
      </c>
      <c r="E184">
        <v>47.36</v>
      </c>
      <c r="F184">
        <v>47.36</v>
      </c>
      <c r="G184">
        <v>47.57</v>
      </c>
      <c r="H184">
        <v>47.36</v>
      </c>
      <c r="I184">
        <v>47.36</v>
      </c>
      <c r="J184">
        <v>47.36</v>
      </c>
      <c r="K184">
        <v>47.37</v>
      </c>
      <c r="L184">
        <v>47.88</v>
      </c>
      <c r="M184">
        <v>47.36</v>
      </c>
      <c r="N184">
        <v>104.63</v>
      </c>
      <c r="O184">
        <v>47.36</v>
      </c>
      <c r="P184">
        <v>47.37</v>
      </c>
      <c r="Q184">
        <v>49</v>
      </c>
      <c r="R184">
        <v>47.3645</v>
      </c>
      <c r="S184" s="6">
        <v>47.36</v>
      </c>
      <c r="T184">
        <v>47.88</v>
      </c>
      <c r="U184">
        <v>47.36</v>
      </c>
      <c r="V184">
        <v>47.36</v>
      </c>
      <c r="W184">
        <v>47.5</v>
      </c>
      <c r="X184">
        <v>47.37</v>
      </c>
      <c r="Y184">
        <v>46.95</v>
      </c>
      <c r="Z184">
        <v>70.41</v>
      </c>
    </row>
    <row r="185" spans="1:26">
      <c r="A185" t="s">
        <v>794</v>
      </c>
      <c r="B185">
        <v>48</v>
      </c>
      <c r="C185">
        <v>39</v>
      </c>
      <c r="D185">
        <v>46.54</v>
      </c>
      <c r="E185">
        <v>46.54</v>
      </c>
      <c r="F185">
        <v>46.54</v>
      </c>
      <c r="G185">
        <v>46.22</v>
      </c>
      <c r="H185">
        <v>46.54</v>
      </c>
      <c r="I185">
        <v>46.54</v>
      </c>
      <c r="J185">
        <v>46.54</v>
      </c>
      <c r="K185">
        <v>46.54</v>
      </c>
      <c r="L185">
        <v>47.01</v>
      </c>
      <c r="M185">
        <v>46.54</v>
      </c>
      <c r="N185">
        <v>103.09</v>
      </c>
      <c r="O185">
        <v>46.54</v>
      </c>
      <c r="P185">
        <v>46.54</v>
      </c>
      <c r="Q185">
        <v>48</v>
      </c>
      <c r="R185">
        <v>46.541600000000003</v>
      </c>
      <c r="S185" s="6">
        <v>46.54</v>
      </c>
      <c r="T185">
        <v>47.01</v>
      </c>
      <c r="U185">
        <v>46.54</v>
      </c>
      <c r="V185">
        <v>46.54</v>
      </c>
      <c r="W185">
        <v>46.75</v>
      </c>
      <c r="X185">
        <v>46.54</v>
      </c>
      <c r="Y185">
        <v>46.23</v>
      </c>
      <c r="Z185">
        <v>70.39</v>
      </c>
    </row>
    <row r="186" spans="1:26">
      <c r="A186" t="s">
        <v>795</v>
      </c>
      <c r="B186">
        <v>47</v>
      </c>
      <c r="C186">
        <v>37</v>
      </c>
      <c r="D186">
        <v>45.68</v>
      </c>
      <c r="E186">
        <v>45.69</v>
      </c>
      <c r="F186">
        <v>45.68</v>
      </c>
      <c r="G186">
        <v>45.39</v>
      </c>
      <c r="H186">
        <v>45.68</v>
      </c>
      <c r="I186">
        <v>45.68</v>
      </c>
      <c r="J186">
        <v>45.69</v>
      </c>
      <c r="K186">
        <v>45.69</v>
      </c>
      <c r="L186">
        <v>46.1</v>
      </c>
      <c r="M186">
        <v>45.68</v>
      </c>
      <c r="N186">
        <v>101.56</v>
      </c>
      <c r="O186">
        <v>45.68</v>
      </c>
      <c r="P186">
        <v>45.69</v>
      </c>
      <c r="Q186">
        <v>47</v>
      </c>
      <c r="R186">
        <v>45.687399999999997</v>
      </c>
      <c r="S186" s="6">
        <v>45.69</v>
      </c>
      <c r="T186">
        <v>46.1</v>
      </c>
      <c r="U186">
        <v>45.68</v>
      </c>
      <c r="V186">
        <v>45.69</v>
      </c>
      <c r="W186">
        <v>45.75</v>
      </c>
      <c r="X186">
        <v>45.69</v>
      </c>
      <c r="Y186">
        <v>45.37</v>
      </c>
      <c r="Z186">
        <v>70.37</v>
      </c>
    </row>
    <row r="187" spans="1:26">
      <c r="A187" t="s">
        <v>796</v>
      </c>
      <c r="B187">
        <v>46</v>
      </c>
      <c r="C187">
        <v>35</v>
      </c>
      <c r="D187">
        <v>44.93</v>
      </c>
      <c r="E187">
        <v>44.94</v>
      </c>
      <c r="F187">
        <v>44.93</v>
      </c>
      <c r="G187">
        <v>44.72</v>
      </c>
      <c r="H187">
        <v>44.93</v>
      </c>
      <c r="I187">
        <v>44.93</v>
      </c>
      <c r="J187">
        <v>44.94</v>
      </c>
      <c r="K187">
        <v>44.94</v>
      </c>
      <c r="L187">
        <v>45.26</v>
      </c>
      <c r="M187">
        <v>44.93</v>
      </c>
      <c r="N187">
        <v>100.02</v>
      </c>
      <c r="O187">
        <v>44.93</v>
      </c>
      <c r="P187">
        <v>44.94</v>
      </c>
      <c r="Q187">
        <v>46</v>
      </c>
      <c r="R187">
        <v>44.937399999999997</v>
      </c>
      <c r="S187" s="6">
        <v>44.94</v>
      </c>
      <c r="T187">
        <v>45.26</v>
      </c>
      <c r="U187">
        <v>44.93</v>
      </c>
      <c r="V187">
        <v>44.94</v>
      </c>
      <c r="W187">
        <v>45</v>
      </c>
      <c r="X187">
        <v>44.94</v>
      </c>
      <c r="Y187">
        <v>44.55</v>
      </c>
      <c r="Z187">
        <v>70.349999999999994</v>
      </c>
    </row>
    <row r="188" spans="1:26">
      <c r="A188" t="s">
        <v>797</v>
      </c>
      <c r="B188">
        <v>45</v>
      </c>
      <c r="C188">
        <v>32</v>
      </c>
      <c r="D188">
        <v>43.67</v>
      </c>
      <c r="E188">
        <v>43.68</v>
      </c>
      <c r="F188">
        <v>43.67</v>
      </c>
      <c r="G188">
        <v>43.47</v>
      </c>
      <c r="H188">
        <v>43.67</v>
      </c>
      <c r="I188">
        <v>43.67</v>
      </c>
      <c r="J188">
        <v>43.68</v>
      </c>
      <c r="K188">
        <v>43.71</v>
      </c>
      <c r="L188">
        <v>44.29</v>
      </c>
      <c r="M188">
        <v>43.67</v>
      </c>
      <c r="N188">
        <v>97.72</v>
      </c>
      <c r="O188">
        <v>43.67</v>
      </c>
      <c r="P188">
        <v>43.68</v>
      </c>
      <c r="Q188">
        <v>45</v>
      </c>
      <c r="R188">
        <v>43.677</v>
      </c>
      <c r="S188" s="6">
        <v>43.68</v>
      </c>
      <c r="T188">
        <v>44.29</v>
      </c>
      <c r="U188">
        <v>43.67</v>
      </c>
      <c r="V188">
        <v>43.68</v>
      </c>
      <c r="W188">
        <v>44</v>
      </c>
      <c r="X188">
        <v>43.68</v>
      </c>
      <c r="Y188">
        <v>43.45</v>
      </c>
      <c r="Z188">
        <v>70.319999999999993</v>
      </c>
    </row>
    <row r="189" spans="1:26">
      <c r="A189" t="s">
        <v>798</v>
      </c>
      <c r="B189">
        <v>44</v>
      </c>
      <c r="C189">
        <v>29</v>
      </c>
      <c r="D189">
        <v>42.64</v>
      </c>
      <c r="E189">
        <v>42.65</v>
      </c>
      <c r="F189">
        <v>42.64</v>
      </c>
      <c r="G189">
        <v>42.72</v>
      </c>
      <c r="H189">
        <v>42.64</v>
      </c>
      <c r="I189">
        <v>42.64</v>
      </c>
      <c r="J189">
        <v>42.65</v>
      </c>
      <c r="K189">
        <v>42.65</v>
      </c>
      <c r="L189">
        <v>43.19</v>
      </c>
      <c r="M189">
        <v>42.64</v>
      </c>
      <c r="N189">
        <v>95.41</v>
      </c>
      <c r="O189">
        <v>42.64</v>
      </c>
      <c r="P189">
        <v>42.65</v>
      </c>
      <c r="Q189">
        <v>44</v>
      </c>
      <c r="R189">
        <v>42.645800000000001</v>
      </c>
      <c r="S189" s="6">
        <v>42.65</v>
      </c>
      <c r="T189">
        <v>43.19</v>
      </c>
      <c r="U189">
        <v>42.64</v>
      </c>
      <c r="V189">
        <v>42.65</v>
      </c>
      <c r="W189">
        <v>42.75</v>
      </c>
      <c r="X189">
        <v>42.65</v>
      </c>
      <c r="Y189">
        <v>42.44</v>
      </c>
      <c r="Z189">
        <v>70.290000000000006</v>
      </c>
    </row>
    <row r="190" spans="1:26">
      <c r="A190" t="s">
        <v>799</v>
      </c>
      <c r="B190">
        <v>43</v>
      </c>
      <c r="C190">
        <v>27</v>
      </c>
      <c r="D190">
        <v>41.87</v>
      </c>
      <c r="E190">
        <v>41.88</v>
      </c>
      <c r="F190">
        <v>41.87</v>
      </c>
      <c r="G190">
        <v>42.05</v>
      </c>
      <c r="H190">
        <v>41.87</v>
      </c>
      <c r="I190">
        <v>41.87</v>
      </c>
      <c r="J190">
        <v>41.88</v>
      </c>
      <c r="K190">
        <v>41.87</v>
      </c>
      <c r="L190">
        <v>42.37</v>
      </c>
      <c r="M190">
        <v>41.87</v>
      </c>
      <c r="N190">
        <v>93.88</v>
      </c>
      <c r="O190">
        <v>41.87</v>
      </c>
      <c r="P190">
        <v>41.87</v>
      </c>
      <c r="Q190">
        <v>43</v>
      </c>
      <c r="R190">
        <v>41.874899999999997</v>
      </c>
      <c r="S190" s="6">
        <v>41.88</v>
      </c>
      <c r="T190">
        <v>42.37</v>
      </c>
      <c r="U190">
        <v>41.87</v>
      </c>
      <c r="V190">
        <v>41.88</v>
      </c>
      <c r="W190">
        <v>42</v>
      </c>
      <c r="X190">
        <v>41.87</v>
      </c>
      <c r="Y190">
        <v>41.78</v>
      </c>
      <c r="Z190">
        <v>70.27</v>
      </c>
    </row>
    <row r="191" spans="1:26">
      <c r="A191" t="s">
        <v>800</v>
      </c>
      <c r="B191">
        <v>42</v>
      </c>
      <c r="C191">
        <v>26</v>
      </c>
      <c r="D191">
        <v>41.43</v>
      </c>
      <c r="E191">
        <v>41.44</v>
      </c>
      <c r="F191">
        <v>41.43</v>
      </c>
      <c r="G191">
        <v>41.72</v>
      </c>
      <c r="H191">
        <v>41.43</v>
      </c>
      <c r="I191">
        <v>41.43</v>
      </c>
      <c r="J191">
        <v>41.38</v>
      </c>
      <c r="K191">
        <v>41.44</v>
      </c>
      <c r="L191">
        <v>42.01</v>
      </c>
      <c r="M191">
        <v>41.43</v>
      </c>
      <c r="N191">
        <v>93.11</v>
      </c>
      <c r="O191">
        <v>41.43</v>
      </c>
      <c r="P191">
        <v>41.44</v>
      </c>
      <c r="Q191">
        <v>42</v>
      </c>
      <c r="R191">
        <v>41.437399999999997</v>
      </c>
      <c r="S191" s="6">
        <v>41.44</v>
      </c>
      <c r="T191">
        <v>42.01</v>
      </c>
      <c r="U191">
        <v>41.43</v>
      </c>
      <c r="V191">
        <v>41.44</v>
      </c>
      <c r="W191">
        <v>41.63</v>
      </c>
      <c r="X191">
        <v>41.44</v>
      </c>
      <c r="Y191">
        <v>41.46</v>
      </c>
      <c r="Z191">
        <v>70.260000000000005</v>
      </c>
    </row>
    <row r="192" spans="1:26">
      <c r="A192" t="s">
        <v>801</v>
      </c>
      <c r="B192">
        <v>41</v>
      </c>
      <c r="C192">
        <v>24</v>
      </c>
      <c r="D192">
        <v>40.72</v>
      </c>
      <c r="E192">
        <v>40.729999999999997</v>
      </c>
      <c r="F192">
        <v>40.72</v>
      </c>
      <c r="G192">
        <v>41.39</v>
      </c>
      <c r="H192">
        <v>40.72</v>
      </c>
      <c r="I192">
        <v>40.72</v>
      </c>
      <c r="J192">
        <v>40.71</v>
      </c>
      <c r="K192">
        <v>40.729999999999997</v>
      </c>
      <c r="L192">
        <v>41.21</v>
      </c>
      <c r="M192">
        <v>40.72</v>
      </c>
      <c r="N192">
        <v>91.58</v>
      </c>
      <c r="O192">
        <v>40.72</v>
      </c>
      <c r="P192">
        <v>40.729999999999997</v>
      </c>
      <c r="Q192">
        <v>41</v>
      </c>
      <c r="R192">
        <v>40.729100000000003</v>
      </c>
      <c r="S192" s="6">
        <v>40.729999999999997</v>
      </c>
      <c r="T192">
        <v>41.21</v>
      </c>
      <c r="U192">
        <v>40.72</v>
      </c>
      <c r="V192">
        <v>40.729999999999997</v>
      </c>
      <c r="W192">
        <v>40.880000000000003</v>
      </c>
      <c r="X192">
        <v>40.729999999999997</v>
      </c>
      <c r="Y192">
        <v>40.82</v>
      </c>
      <c r="Z192">
        <v>70.239999999999995</v>
      </c>
    </row>
    <row r="193" spans="1:26">
      <c r="A193" t="s">
        <v>802</v>
      </c>
      <c r="B193">
        <v>40</v>
      </c>
      <c r="C193">
        <v>21</v>
      </c>
      <c r="D193">
        <v>39.799999999999997</v>
      </c>
      <c r="E193">
        <v>39.799999999999997</v>
      </c>
      <c r="F193">
        <v>39.799999999999997</v>
      </c>
      <c r="G193">
        <v>40.72</v>
      </c>
      <c r="H193">
        <v>39.799999999999997</v>
      </c>
      <c r="I193">
        <v>39.799999999999997</v>
      </c>
      <c r="J193">
        <v>39.799999999999997</v>
      </c>
      <c r="K193">
        <v>39.799999999999997</v>
      </c>
      <c r="L193">
        <v>40.35</v>
      </c>
      <c r="M193">
        <v>39.799999999999997</v>
      </c>
      <c r="N193">
        <v>89.27</v>
      </c>
      <c r="O193">
        <v>39.799999999999997</v>
      </c>
      <c r="P193">
        <v>39.799999999999997</v>
      </c>
      <c r="Q193">
        <v>40</v>
      </c>
      <c r="R193">
        <v>39.802</v>
      </c>
      <c r="S193" s="6">
        <v>39.799999999999997</v>
      </c>
      <c r="T193">
        <v>40.35</v>
      </c>
      <c r="U193">
        <v>39.799999999999997</v>
      </c>
      <c r="V193">
        <v>39.799999999999997</v>
      </c>
      <c r="W193">
        <v>40</v>
      </c>
      <c r="X193">
        <v>39.799999999999997</v>
      </c>
      <c r="Y193">
        <v>39.79</v>
      </c>
      <c r="Z193">
        <v>70.209999999999994</v>
      </c>
    </row>
    <row r="194" spans="1:26">
      <c r="A194" t="s">
        <v>803</v>
      </c>
      <c r="B194">
        <v>39</v>
      </c>
      <c r="C194">
        <v>18</v>
      </c>
      <c r="D194">
        <v>38.880000000000003</v>
      </c>
      <c r="E194">
        <v>38.89</v>
      </c>
      <c r="F194">
        <v>38.880000000000003</v>
      </c>
      <c r="G194">
        <v>39.72</v>
      </c>
      <c r="H194">
        <v>38.880000000000003</v>
      </c>
      <c r="I194">
        <v>38.880000000000003</v>
      </c>
      <c r="J194">
        <v>38.89</v>
      </c>
      <c r="K194">
        <v>38.89</v>
      </c>
      <c r="L194">
        <v>39.409999999999997</v>
      </c>
      <c r="M194">
        <v>38.880000000000003</v>
      </c>
      <c r="N194">
        <v>86.97</v>
      </c>
      <c r="O194">
        <v>38.880000000000003</v>
      </c>
      <c r="P194">
        <v>38.89</v>
      </c>
      <c r="Q194">
        <v>39</v>
      </c>
      <c r="R194">
        <v>38.8874</v>
      </c>
      <c r="S194" s="6">
        <v>38.89</v>
      </c>
      <c r="T194">
        <v>39.409999999999997</v>
      </c>
      <c r="U194">
        <v>38.880000000000003</v>
      </c>
      <c r="V194">
        <v>38.89</v>
      </c>
      <c r="W194">
        <v>39</v>
      </c>
      <c r="X194">
        <v>38.89</v>
      </c>
      <c r="Y194">
        <v>38.86</v>
      </c>
      <c r="Z194">
        <v>70.180000000000007</v>
      </c>
    </row>
    <row r="195" spans="1:26">
      <c r="A195" t="s">
        <v>804</v>
      </c>
      <c r="B195">
        <v>38</v>
      </c>
      <c r="C195">
        <v>16</v>
      </c>
      <c r="D195">
        <v>38.22</v>
      </c>
      <c r="E195">
        <v>38.229999999999997</v>
      </c>
      <c r="F195">
        <v>38.22</v>
      </c>
      <c r="G195">
        <v>39.22</v>
      </c>
      <c r="H195">
        <v>38.22</v>
      </c>
      <c r="I195">
        <v>38.22</v>
      </c>
      <c r="J195">
        <v>38.229999999999997</v>
      </c>
      <c r="K195">
        <v>38.229999999999997</v>
      </c>
      <c r="L195">
        <v>38.75</v>
      </c>
      <c r="M195">
        <v>38.22</v>
      </c>
      <c r="N195">
        <v>85.43</v>
      </c>
      <c r="O195">
        <v>38.22</v>
      </c>
      <c r="P195">
        <v>38.229999999999997</v>
      </c>
      <c r="Q195">
        <v>38</v>
      </c>
      <c r="R195">
        <v>38.225000000000001</v>
      </c>
      <c r="S195" s="6">
        <v>38.229999999999997</v>
      </c>
      <c r="T195">
        <v>38.75</v>
      </c>
      <c r="U195">
        <v>38.22</v>
      </c>
      <c r="V195">
        <v>38.229999999999997</v>
      </c>
      <c r="W195">
        <v>38.5</v>
      </c>
      <c r="X195">
        <v>38.229999999999997</v>
      </c>
      <c r="Y195">
        <v>38.22</v>
      </c>
      <c r="Z195">
        <v>70.16</v>
      </c>
    </row>
    <row r="196" spans="1:26">
      <c r="A196" t="s">
        <v>805</v>
      </c>
      <c r="B196">
        <v>37</v>
      </c>
      <c r="C196">
        <v>15</v>
      </c>
      <c r="D196">
        <v>37.83</v>
      </c>
      <c r="E196">
        <v>37.83</v>
      </c>
      <c r="F196">
        <v>37.83</v>
      </c>
      <c r="G196">
        <v>38.72</v>
      </c>
      <c r="H196">
        <v>37.83</v>
      </c>
      <c r="I196">
        <v>37.83</v>
      </c>
      <c r="J196">
        <v>37.83</v>
      </c>
      <c r="K196">
        <v>37.83</v>
      </c>
      <c r="L196">
        <v>38.409999999999997</v>
      </c>
      <c r="M196">
        <v>37.83</v>
      </c>
      <c r="N196">
        <v>84.66</v>
      </c>
      <c r="O196">
        <v>37.83</v>
      </c>
      <c r="P196">
        <v>37.83</v>
      </c>
      <c r="Q196">
        <v>37</v>
      </c>
      <c r="R196">
        <v>37.831200000000003</v>
      </c>
      <c r="S196" s="6">
        <v>37.83</v>
      </c>
      <c r="T196">
        <v>38.409999999999997</v>
      </c>
      <c r="U196">
        <v>37.83</v>
      </c>
      <c r="V196">
        <v>37.83</v>
      </c>
      <c r="W196">
        <v>38</v>
      </c>
      <c r="X196">
        <v>37.83</v>
      </c>
      <c r="Y196">
        <v>37.9</v>
      </c>
      <c r="Z196">
        <v>70.150000000000006</v>
      </c>
    </row>
    <row r="197" spans="1:26">
      <c r="A197" t="s">
        <v>806</v>
      </c>
      <c r="B197">
        <v>36</v>
      </c>
      <c r="C197">
        <v>12</v>
      </c>
      <c r="D197">
        <v>36.950000000000003</v>
      </c>
      <c r="E197">
        <v>36.96</v>
      </c>
      <c r="F197">
        <v>36.950000000000003</v>
      </c>
      <c r="G197">
        <v>37.72</v>
      </c>
      <c r="H197">
        <v>36.950000000000003</v>
      </c>
      <c r="I197">
        <v>36.950000000000003</v>
      </c>
      <c r="J197">
        <v>36.96</v>
      </c>
      <c r="K197">
        <v>36.96</v>
      </c>
      <c r="L197">
        <v>37.44</v>
      </c>
      <c r="M197">
        <v>36.950000000000003</v>
      </c>
      <c r="N197">
        <v>82.36</v>
      </c>
      <c r="O197">
        <v>36.950000000000003</v>
      </c>
      <c r="P197">
        <v>36.96</v>
      </c>
      <c r="Q197">
        <v>36</v>
      </c>
      <c r="R197">
        <v>36.956200000000003</v>
      </c>
      <c r="S197" s="6">
        <v>36.96</v>
      </c>
      <c r="T197">
        <v>37.44</v>
      </c>
      <c r="U197">
        <v>36.950000000000003</v>
      </c>
      <c r="V197">
        <v>36.96</v>
      </c>
      <c r="W197">
        <v>37</v>
      </c>
      <c r="X197">
        <v>36.96</v>
      </c>
      <c r="Y197">
        <v>36.92</v>
      </c>
      <c r="Z197">
        <v>70.12</v>
      </c>
    </row>
    <row r="198" spans="1:26">
      <c r="A198" t="s">
        <v>807</v>
      </c>
      <c r="B198">
        <v>35</v>
      </c>
      <c r="C198">
        <v>9</v>
      </c>
      <c r="D198">
        <v>35.93</v>
      </c>
      <c r="E198">
        <v>35.94</v>
      </c>
      <c r="F198">
        <v>35.93</v>
      </c>
      <c r="G198">
        <v>36.72</v>
      </c>
      <c r="H198">
        <v>35.93</v>
      </c>
      <c r="I198">
        <v>35.93</v>
      </c>
      <c r="J198">
        <v>35.94</v>
      </c>
      <c r="K198">
        <v>35.94</v>
      </c>
      <c r="L198">
        <v>36.47</v>
      </c>
      <c r="M198">
        <v>35.93</v>
      </c>
      <c r="N198">
        <v>80.06</v>
      </c>
      <c r="O198">
        <v>35.93</v>
      </c>
      <c r="P198">
        <v>35.94</v>
      </c>
      <c r="Q198">
        <v>35</v>
      </c>
      <c r="R198">
        <v>35.9375</v>
      </c>
      <c r="S198" s="6">
        <v>35.94</v>
      </c>
      <c r="T198">
        <v>36.47</v>
      </c>
      <c r="U198">
        <v>35.93</v>
      </c>
      <c r="V198">
        <v>35.94</v>
      </c>
      <c r="W198">
        <v>36.25</v>
      </c>
      <c r="X198">
        <v>35.94</v>
      </c>
      <c r="Y198">
        <v>35.96</v>
      </c>
      <c r="Z198">
        <v>70.09</v>
      </c>
    </row>
    <row r="199" spans="1:26">
      <c r="A199" t="s">
        <v>808</v>
      </c>
      <c r="B199">
        <v>34</v>
      </c>
      <c r="C199">
        <v>7</v>
      </c>
      <c r="D199">
        <v>35.130000000000003</v>
      </c>
      <c r="E199">
        <v>35.14</v>
      </c>
      <c r="F199">
        <v>35.130000000000003</v>
      </c>
      <c r="G199">
        <v>35.72</v>
      </c>
      <c r="H199">
        <v>35.130000000000003</v>
      </c>
      <c r="I199">
        <v>35.130000000000003</v>
      </c>
      <c r="J199">
        <v>35.14</v>
      </c>
      <c r="K199">
        <v>35.159999999999997</v>
      </c>
      <c r="L199">
        <v>35.69</v>
      </c>
      <c r="M199">
        <v>35.130000000000003</v>
      </c>
      <c r="N199">
        <v>78.52</v>
      </c>
      <c r="O199">
        <v>35.130000000000003</v>
      </c>
      <c r="P199">
        <v>35.14</v>
      </c>
      <c r="Q199">
        <v>34</v>
      </c>
      <c r="R199">
        <v>35.135399999999997</v>
      </c>
      <c r="S199" s="6">
        <v>35.14</v>
      </c>
      <c r="T199">
        <v>35.69</v>
      </c>
      <c r="U199">
        <v>35.130000000000003</v>
      </c>
      <c r="V199">
        <v>35.14</v>
      </c>
      <c r="W199">
        <v>35.630000000000003</v>
      </c>
      <c r="X199">
        <v>35.119999999999997</v>
      </c>
      <c r="Y199">
        <v>35.21</v>
      </c>
      <c r="Z199">
        <v>70.069999999999993</v>
      </c>
    </row>
    <row r="200" spans="1:26">
      <c r="A200" t="s">
        <v>809</v>
      </c>
      <c r="B200">
        <v>33</v>
      </c>
      <c r="C200">
        <v>6</v>
      </c>
      <c r="D200">
        <v>34.659999999999997</v>
      </c>
      <c r="E200">
        <v>34.67</v>
      </c>
      <c r="F200">
        <v>34.659999999999997</v>
      </c>
      <c r="G200">
        <v>34.72</v>
      </c>
      <c r="H200">
        <v>34.659999999999997</v>
      </c>
      <c r="I200">
        <v>34.659999999999997</v>
      </c>
      <c r="J200">
        <v>34.67</v>
      </c>
      <c r="K200">
        <v>34.71</v>
      </c>
      <c r="L200">
        <v>35.200000000000003</v>
      </c>
      <c r="M200">
        <v>34.659999999999997</v>
      </c>
      <c r="N200">
        <v>77.75</v>
      </c>
      <c r="O200">
        <v>34.659999999999997</v>
      </c>
      <c r="P200">
        <v>34.67</v>
      </c>
      <c r="Q200">
        <v>33</v>
      </c>
      <c r="R200">
        <v>34.666600000000003</v>
      </c>
      <c r="S200" s="6">
        <v>34.67</v>
      </c>
      <c r="T200">
        <v>35.200000000000003</v>
      </c>
      <c r="U200">
        <v>34.659999999999997</v>
      </c>
      <c r="V200">
        <v>34.67</v>
      </c>
      <c r="W200">
        <v>34.75</v>
      </c>
      <c r="X200">
        <v>34.64</v>
      </c>
      <c r="Y200">
        <v>34.82</v>
      </c>
      <c r="Z200">
        <v>70.06</v>
      </c>
    </row>
    <row r="201" spans="1:26">
      <c r="A201" t="s">
        <v>810</v>
      </c>
      <c r="B201">
        <v>32</v>
      </c>
      <c r="C201">
        <v>4</v>
      </c>
      <c r="D201">
        <v>33.64</v>
      </c>
      <c r="E201">
        <v>33.65</v>
      </c>
      <c r="F201">
        <v>33.64</v>
      </c>
      <c r="G201">
        <v>33.72</v>
      </c>
      <c r="H201">
        <v>33.64</v>
      </c>
      <c r="I201">
        <v>33.64</v>
      </c>
      <c r="J201">
        <v>33.58</v>
      </c>
      <c r="K201">
        <v>33.67</v>
      </c>
      <c r="L201">
        <v>34.090000000000003</v>
      </c>
      <c r="M201">
        <v>33.64</v>
      </c>
      <c r="N201">
        <v>76.22</v>
      </c>
      <c r="O201">
        <v>33.64</v>
      </c>
      <c r="P201">
        <v>33.65</v>
      </c>
      <c r="Q201">
        <v>32</v>
      </c>
      <c r="R201">
        <v>33.645800000000001</v>
      </c>
      <c r="S201" s="6">
        <v>33.65</v>
      </c>
      <c r="T201">
        <v>34.090000000000003</v>
      </c>
      <c r="U201">
        <v>33.64</v>
      </c>
      <c r="V201">
        <v>33.65</v>
      </c>
      <c r="W201">
        <v>34</v>
      </c>
      <c r="X201">
        <v>33.619999999999997</v>
      </c>
      <c r="Y201">
        <v>33.729999999999997</v>
      </c>
      <c r="Z201">
        <v>70.040000000000006</v>
      </c>
    </row>
    <row r="202" spans="1:26">
      <c r="A202" t="s">
        <v>811</v>
      </c>
      <c r="B202">
        <v>31</v>
      </c>
      <c r="C202">
        <v>3</v>
      </c>
      <c r="D202">
        <v>33</v>
      </c>
      <c r="E202">
        <v>33</v>
      </c>
      <c r="F202">
        <v>33</v>
      </c>
      <c r="G202">
        <v>32.72</v>
      </c>
      <c r="H202">
        <v>33</v>
      </c>
      <c r="I202">
        <v>33</v>
      </c>
      <c r="J202">
        <v>32.94</v>
      </c>
      <c r="K202">
        <v>33</v>
      </c>
      <c r="L202">
        <v>33.47</v>
      </c>
      <c r="M202">
        <v>33</v>
      </c>
      <c r="N202">
        <v>75.45</v>
      </c>
      <c r="O202">
        <v>33</v>
      </c>
      <c r="P202">
        <v>33</v>
      </c>
      <c r="Q202">
        <v>31</v>
      </c>
      <c r="R202">
        <v>33</v>
      </c>
      <c r="S202" s="6">
        <v>33</v>
      </c>
      <c r="T202">
        <v>33.5</v>
      </c>
      <c r="U202">
        <v>33</v>
      </c>
      <c r="V202">
        <v>33</v>
      </c>
      <c r="W202">
        <v>33.25</v>
      </c>
      <c r="X202">
        <v>33.03</v>
      </c>
      <c r="Y202">
        <v>33</v>
      </c>
      <c r="Z202">
        <v>70.03</v>
      </c>
    </row>
    <row r="203" spans="1:26">
      <c r="A203" t="s">
        <v>812</v>
      </c>
      <c r="B203">
        <v>30</v>
      </c>
      <c r="C203">
        <v>1</v>
      </c>
      <c r="D203">
        <v>31.25</v>
      </c>
      <c r="E203">
        <v>31.33</v>
      </c>
      <c r="F203">
        <v>31.25</v>
      </c>
      <c r="G203">
        <v>30.72</v>
      </c>
      <c r="H203">
        <v>31.25</v>
      </c>
      <c r="I203">
        <v>31.25</v>
      </c>
      <c r="J203">
        <v>31.25</v>
      </c>
      <c r="K203">
        <v>31.25</v>
      </c>
      <c r="L203">
        <v>31.31</v>
      </c>
      <c r="M203">
        <v>31.25</v>
      </c>
      <c r="N203">
        <v>0</v>
      </c>
      <c r="O203">
        <v>30.93</v>
      </c>
      <c r="P203">
        <v>31.25</v>
      </c>
      <c r="Q203">
        <v>30</v>
      </c>
      <c r="R203">
        <v>31.25</v>
      </c>
      <c r="S203" s="6">
        <v>31.33</v>
      </c>
      <c r="T203">
        <v>31.63</v>
      </c>
      <c r="U203">
        <v>31.25</v>
      </c>
      <c r="V203">
        <v>30.94</v>
      </c>
      <c r="W203">
        <v>31.63</v>
      </c>
      <c r="X203">
        <v>31.25</v>
      </c>
      <c r="Y203">
        <v>31.46</v>
      </c>
      <c r="Z203">
        <v>0</v>
      </c>
    </row>
    <row r="204" spans="1:26">
      <c r="A204" t="s">
        <v>813</v>
      </c>
      <c r="B204">
        <v>29</v>
      </c>
      <c r="C204">
        <v>1</v>
      </c>
      <c r="D204">
        <v>30.43</v>
      </c>
      <c r="E204">
        <v>31.33</v>
      </c>
      <c r="F204">
        <v>31.25</v>
      </c>
      <c r="G204">
        <v>30.72</v>
      </c>
      <c r="H204">
        <v>31.25</v>
      </c>
      <c r="I204">
        <v>31.25</v>
      </c>
      <c r="J204">
        <v>31.25</v>
      </c>
      <c r="K204">
        <v>31.25</v>
      </c>
      <c r="L204">
        <v>31.31</v>
      </c>
      <c r="M204">
        <v>31.25</v>
      </c>
      <c r="N204">
        <v>0</v>
      </c>
      <c r="O204">
        <v>30.93</v>
      </c>
      <c r="P204">
        <v>31.25</v>
      </c>
      <c r="Q204">
        <v>29</v>
      </c>
      <c r="R204">
        <v>31.25</v>
      </c>
      <c r="S204" s="6">
        <v>31.33</v>
      </c>
      <c r="T204">
        <v>31.63</v>
      </c>
      <c r="U204">
        <v>31.25</v>
      </c>
      <c r="V204">
        <v>30.94</v>
      </c>
      <c r="W204">
        <v>31.63</v>
      </c>
      <c r="X204">
        <v>31.25</v>
      </c>
      <c r="Y204">
        <v>31.46</v>
      </c>
      <c r="Z204">
        <v>0</v>
      </c>
    </row>
    <row r="205" spans="1:26">
      <c r="A205" t="s">
        <v>814</v>
      </c>
      <c r="B205">
        <v>28</v>
      </c>
      <c r="C205">
        <v>0</v>
      </c>
      <c r="D205">
        <v>29.62</v>
      </c>
      <c r="E205">
        <v>29.63</v>
      </c>
      <c r="F205">
        <v>29.62</v>
      </c>
      <c r="G205">
        <v>28.72</v>
      </c>
      <c r="H205">
        <v>29.62</v>
      </c>
      <c r="I205">
        <v>29.62</v>
      </c>
      <c r="J205">
        <v>29.63</v>
      </c>
      <c r="K205">
        <v>29.63</v>
      </c>
      <c r="L205">
        <v>28.69</v>
      </c>
      <c r="M205">
        <v>29.62</v>
      </c>
      <c r="N205">
        <v>0</v>
      </c>
      <c r="O205">
        <v>28.46</v>
      </c>
      <c r="P205">
        <v>29.63</v>
      </c>
      <c r="Q205">
        <v>28</v>
      </c>
      <c r="R205">
        <v>29.625</v>
      </c>
      <c r="S205" s="6">
        <v>29.63</v>
      </c>
      <c r="T205">
        <v>30</v>
      </c>
      <c r="U205">
        <v>29.62</v>
      </c>
      <c r="V205">
        <v>29.63</v>
      </c>
      <c r="W205">
        <v>30</v>
      </c>
      <c r="X205">
        <v>29.63</v>
      </c>
      <c r="Y205">
        <v>29.6</v>
      </c>
      <c r="Z205">
        <v>70</v>
      </c>
    </row>
    <row r="206" spans="1:26">
      <c r="A206" t="s">
        <v>815</v>
      </c>
      <c r="B206">
        <v>27</v>
      </c>
      <c r="C206">
        <v>0</v>
      </c>
      <c r="D206">
        <v>29.62</v>
      </c>
      <c r="E206">
        <v>29.63</v>
      </c>
      <c r="F206">
        <v>29.62</v>
      </c>
      <c r="G206">
        <v>28.72</v>
      </c>
      <c r="H206">
        <v>29.62</v>
      </c>
      <c r="I206">
        <v>29.62</v>
      </c>
      <c r="J206">
        <v>29.63</v>
      </c>
      <c r="K206">
        <v>29.63</v>
      </c>
      <c r="L206">
        <v>28.69</v>
      </c>
      <c r="M206">
        <v>29.62</v>
      </c>
      <c r="N206">
        <v>0</v>
      </c>
      <c r="O206">
        <v>28.46</v>
      </c>
      <c r="P206">
        <v>29.63</v>
      </c>
      <c r="Q206">
        <v>27</v>
      </c>
      <c r="R206">
        <v>29.625</v>
      </c>
      <c r="S206" s="6">
        <v>29.63</v>
      </c>
      <c r="T206">
        <v>30</v>
      </c>
      <c r="U206">
        <v>29.62</v>
      </c>
      <c r="V206">
        <v>29.63</v>
      </c>
      <c r="W206">
        <v>30</v>
      </c>
      <c r="X206">
        <v>29.63</v>
      </c>
      <c r="Y206">
        <v>29.6</v>
      </c>
      <c r="Z206">
        <v>70</v>
      </c>
    </row>
    <row r="207" spans="1:26">
      <c r="A207" t="s">
        <v>816</v>
      </c>
      <c r="B207">
        <v>26</v>
      </c>
      <c r="C207">
        <v>0</v>
      </c>
      <c r="D207">
        <v>29.62</v>
      </c>
      <c r="E207">
        <v>29.63</v>
      </c>
      <c r="F207">
        <v>29.62</v>
      </c>
      <c r="G207">
        <v>28.72</v>
      </c>
      <c r="H207">
        <v>29.62</v>
      </c>
      <c r="I207">
        <v>29.62</v>
      </c>
      <c r="J207">
        <v>29.63</v>
      </c>
      <c r="K207">
        <v>29.63</v>
      </c>
      <c r="L207">
        <v>28.69</v>
      </c>
      <c r="M207">
        <v>29.62</v>
      </c>
      <c r="N207">
        <v>0</v>
      </c>
      <c r="O207">
        <v>28.46</v>
      </c>
      <c r="P207">
        <v>29.63</v>
      </c>
      <c r="Q207">
        <v>26</v>
      </c>
      <c r="R207">
        <v>29.625</v>
      </c>
      <c r="S207" s="6">
        <v>29.63</v>
      </c>
      <c r="T207">
        <v>30</v>
      </c>
      <c r="U207">
        <v>29.62</v>
      </c>
      <c r="V207">
        <v>29.63</v>
      </c>
      <c r="W207">
        <v>30</v>
      </c>
      <c r="X207">
        <v>29.63</v>
      </c>
      <c r="Y207">
        <v>29.6</v>
      </c>
      <c r="Z207">
        <v>70</v>
      </c>
    </row>
    <row r="208" spans="1:26">
      <c r="A208" t="s">
        <v>817</v>
      </c>
      <c r="B208">
        <v>68</v>
      </c>
      <c r="C208">
        <v>100</v>
      </c>
      <c r="D208">
        <v>68.37</v>
      </c>
      <c r="E208">
        <v>68.38</v>
      </c>
      <c r="F208">
        <v>68.37</v>
      </c>
      <c r="G208">
        <v>67.44</v>
      </c>
      <c r="H208">
        <v>68.37</v>
      </c>
      <c r="I208">
        <v>68.37</v>
      </c>
      <c r="J208">
        <v>67.069999999999993</v>
      </c>
      <c r="K208">
        <v>70.239999999999995</v>
      </c>
      <c r="L208">
        <v>68.37</v>
      </c>
      <c r="M208">
        <v>68.37</v>
      </c>
      <c r="N208">
        <v>150</v>
      </c>
      <c r="O208">
        <v>68.040000000000006</v>
      </c>
      <c r="P208">
        <v>69.88</v>
      </c>
      <c r="Q208">
        <v>68</v>
      </c>
      <c r="R208">
        <v>68.375</v>
      </c>
      <c r="S208" s="6">
        <v>68.38</v>
      </c>
      <c r="T208">
        <v>68.38</v>
      </c>
      <c r="U208">
        <v>68.37</v>
      </c>
      <c r="V208">
        <v>68.540000000000006</v>
      </c>
      <c r="W208">
        <v>68.38</v>
      </c>
      <c r="X208">
        <v>68.38</v>
      </c>
      <c r="Y208">
        <v>65.5</v>
      </c>
      <c r="Z208">
        <v>71</v>
      </c>
    </row>
    <row r="209" spans="1:26">
      <c r="A209" t="s">
        <v>818</v>
      </c>
      <c r="B209">
        <v>66</v>
      </c>
      <c r="C209">
        <v>99</v>
      </c>
      <c r="D209">
        <v>67</v>
      </c>
      <c r="E209">
        <v>67.239999999999995</v>
      </c>
      <c r="F209">
        <v>67</v>
      </c>
      <c r="G209">
        <v>66.44</v>
      </c>
      <c r="H209">
        <v>67</v>
      </c>
      <c r="I209">
        <v>67</v>
      </c>
      <c r="J209">
        <v>66.52</v>
      </c>
      <c r="K209">
        <v>68.37</v>
      </c>
      <c r="L209">
        <v>67.44</v>
      </c>
      <c r="M209">
        <v>67</v>
      </c>
      <c r="N209">
        <v>146.99</v>
      </c>
      <c r="O209">
        <v>66.930000000000007</v>
      </c>
      <c r="P209">
        <v>68</v>
      </c>
      <c r="Q209">
        <v>66</v>
      </c>
      <c r="R209">
        <v>67</v>
      </c>
      <c r="S209" s="6">
        <v>67.239999999999995</v>
      </c>
      <c r="T209">
        <v>67.5</v>
      </c>
      <c r="U209">
        <v>67</v>
      </c>
      <c r="V209">
        <v>67.14</v>
      </c>
      <c r="W209">
        <v>67.5</v>
      </c>
      <c r="X209">
        <v>67</v>
      </c>
      <c r="Y209">
        <v>65.23</v>
      </c>
      <c r="Z209">
        <v>70.989999999999995</v>
      </c>
    </row>
    <row r="210" spans="1:26">
      <c r="A210" t="s">
        <v>819</v>
      </c>
      <c r="B210">
        <v>65</v>
      </c>
      <c r="C210">
        <v>97</v>
      </c>
      <c r="D210">
        <v>65.540000000000006</v>
      </c>
      <c r="E210">
        <v>66.010000000000005</v>
      </c>
      <c r="F210">
        <v>65.540000000000006</v>
      </c>
      <c r="G210">
        <v>64.94</v>
      </c>
      <c r="H210">
        <v>65.540000000000006</v>
      </c>
      <c r="I210">
        <v>65.540000000000006</v>
      </c>
      <c r="J210">
        <v>65.48</v>
      </c>
      <c r="K210">
        <v>66.760000000000005</v>
      </c>
      <c r="L210">
        <v>65.849999999999994</v>
      </c>
      <c r="M210">
        <v>65.540000000000006</v>
      </c>
      <c r="N210">
        <v>143.79</v>
      </c>
      <c r="O210">
        <v>65.510000000000005</v>
      </c>
      <c r="P210">
        <v>66.040000000000006</v>
      </c>
      <c r="Q210">
        <v>65</v>
      </c>
      <c r="R210">
        <v>65.541600000000003</v>
      </c>
      <c r="S210" s="6">
        <v>66.010000000000005</v>
      </c>
      <c r="T210">
        <v>66.02</v>
      </c>
      <c r="U210">
        <v>65.540000000000006</v>
      </c>
      <c r="V210">
        <v>65.599999999999994</v>
      </c>
      <c r="W210">
        <v>65.63</v>
      </c>
      <c r="X210">
        <v>65.540000000000006</v>
      </c>
      <c r="Y210">
        <v>64.59</v>
      </c>
      <c r="Z210">
        <v>70.97</v>
      </c>
    </row>
    <row r="211" spans="1:26">
      <c r="A211" t="s">
        <v>820</v>
      </c>
      <c r="B211">
        <v>64</v>
      </c>
      <c r="C211">
        <v>94</v>
      </c>
      <c r="D211">
        <v>64.150000000000006</v>
      </c>
      <c r="E211">
        <v>64.16</v>
      </c>
      <c r="F211">
        <v>64.150000000000006</v>
      </c>
      <c r="G211">
        <v>63.78</v>
      </c>
      <c r="H211">
        <v>64.150000000000006</v>
      </c>
      <c r="I211">
        <v>64.150000000000006</v>
      </c>
      <c r="J211">
        <v>64.16</v>
      </c>
      <c r="K211">
        <v>64.16</v>
      </c>
      <c r="L211">
        <v>64.53</v>
      </c>
      <c r="M211">
        <v>64.150000000000006</v>
      </c>
      <c r="N211">
        <v>140.74</v>
      </c>
      <c r="O211">
        <v>64.150000000000006</v>
      </c>
      <c r="P211">
        <v>64.16</v>
      </c>
      <c r="Q211">
        <v>64</v>
      </c>
      <c r="R211">
        <v>64.158299999999997</v>
      </c>
      <c r="S211" s="6">
        <v>64.16</v>
      </c>
      <c r="T211">
        <v>64.56</v>
      </c>
      <c r="U211">
        <v>64.150000000000006</v>
      </c>
      <c r="V211">
        <v>64.16</v>
      </c>
      <c r="W211">
        <v>64.25</v>
      </c>
      <c r="X211">
        <v>64.16</v>
      </c>
      <c r="Y211">
        <v>63.71</v>
      </c>
      <c r="Z211">
        <v>70.94</v>
      </c>
    </row>
    <row r="212" spans="1:26">
      <c r="A212" t="s">
        <v>821</v>
      </c>
      <c r="B212">
        <v>63</v>
      </c>
      <c r="C212">
        <v>91</v>
      </c>
      <c r="D212">
        <v>63.16</v>
      </c>
      <c r="E212">
        <v>63.17</v>
      </c>
      <c r="F212">
        <v>63.16</v>
      </c>
      <c r="G212">
        <v>62.94</v>
      </c>
      <c r="H212">
        <v>63.16</v>
      </c>
      <c r="I212">
        <v>63.16</v>
      </c>
      <c r="J212">
        <v>63.17</v>
      </c>
      <c r="K212">
        <v>63.17</v>
      </c>
      <c r="L212">
        <v>63.57</v>
      </c>
      <c r="M212">
        <v>63.16</v>
      </c>
      <c r="N212">
        <v>138.57</v>
      </c>
      <c r="O212">
        <v>63.16</v>
      </c>
      <c r="P212">
        <v>63.17</v>
      </c>
      <c r="Q212">
        <v>63</v>
      </c>
      <c r="R212">
        <v>63.167200000000001</v>
      </c>
      <c r="S212" s="6">
        <v>63.17</v>
      </c>
      <c r="T212">
        <v>63.6</v>
      </c>
      <c r="U212">
        <v>63.16</v>
      </c>
      <c r="V212">
        <v>63.17</v>
      </c>
      <c r="W212">
        <v>63.38</v>
      </c>
      <c r="X212">
        <v>63.14</v>
      </c>
      <c r="Y212">
        <v>63.04</v>
      </c>
      <c r="Z212">
        <v>70.91</v>
      </c>
    </row>
    <row r="213" spans="1:26">
      <c r="A213" t="s">
        <v>822</v>
      </c>
      <c r="B213">
        <v>62</v>
      </c>
      <c r="C213">
        <v>89</v>
      </c>
      <c r="D213">
        <v>62.44</v>
      </c>
      <c r="E213">
        <v>62.45</v>
      </c>
      <c r="F213">
        <v>62.44</v>
      </c>
      <c r="G213">
        <v>62.19</v>
      </c>
      <c r="H213">
        <v>62.44</v>
      </c>
      <c r="I213">
        <v>62.44</v>
      </c>
      <c r="J213">
        <v>62.45</v>
      </c>
      <c r="K213">
        <v>62.45</v>
      </c>
      <c r="L213">
        <v>62.94</v>
      </c>
      <c r="M213">
        <v>62.44</v>
      </c>
      <c r="N213">
        <v>136.99</v>
      </c>
      <c r="O213">
        <v>62.44</v>
      </c>
      <c r="P213">
        <v>62.45</v>
      </c>
      <c r="Q213">
        <v>62</v>
      </c>
      <c r="R213">
        <v>62.4482</v>
      </c>
      <c r="S213" s="6">
        <v>62.45</v>
      </c>
      <c r="T213">
        <v>63</v>
      </c>
      <c r="U213">
        <v>62.44</v>
      </c>
      <c r="V213">
        <v>62.45</v>
      </c>
      <c r="W213">
        <v>62.63</v>
      </c>
      <c r="X213">
        <v>62.45</v>
      </c>
      <c r="Y213">
        <v>62.61</v>
      </c>
      <c r="Z213">
        <v>70.89</v>
      </c>
    </row>
    <row r="214" spans="1:26">
      <c r="A214" t="s">
        <v>823</v>
      </c>
      <c r="B214">
        <v>61</v>
      </c>
      <c r="C214">
        <v>86</v>
      </c>
      <c r="D214">
        <v>61.43</v>
      </c>
      <c r="E214">
        <v>61.44</v>
      </c>
      <c r="F214">
        <v>61.43</v>
      </c>
      <c r="G214">
        <v>61.44</v>
      </c>
      <c r="H214">
        <v>61.43</v>
      </c>
      <c r="I214">
        <v>61.43</v>
      </c>
      <c r="J214">
        <v>61.44</v>
      </c>
      <c r="K214">
        <v>61.47</v>
      </c>
      <c r="L214">
        <v>61.86</v>
      </c>
      <c r="M214">
        <v>61.43</v>
      </c>
      <c r="N214">
        <v>134.77000000000001</v>
      </c>
      <c r="O214">
        <v>61.43</v>
      </c>
      <c r="P214">
        <v>61.44</v>
      </c>
      <c r="Q214">
        <v>61</v>
      </c>
      <c r="R214">
        <v>61.4375</v>
      </c>
      <c r="S214" s="6">
        <v>61.44</v>
      </c>
      <c r="T214">
        <v>61.88</v>
      </c>
      <c r="U214">
        <v>61.43</v>
      </c>
      <c r="V214">
        <v>61.44</v>
      </c>
      <c r="W214">
        <v>61.63</v>
      </c>
      <c r="X214">
        <v>61.44</v>
      </c>
      <c r="Y214">
        <v>61.87</v>
      </c>
      <c r="Z214">
        <v>70.86</v>
      </c>
    </row>
    <row r="215" spans="1:26">
      <c r="A215" t="s">
        <v>824</v>
      </c>
      <c r="B215">
        <v>60</v>
      </c>
      <c r="C215">
        <v>82</v>
      </c>
      <c r="D215">
        <v>60.15</v>
      </c>
      <c r="E215">
        <v>60.16</v>
      </c>
      <c r="F215">
        <v>60.15</v>
      </c>
      <c r="G215">
        <v>59.94</v>
      </c>
      <c r="H215">
        <v>60.15</v>
      </c>
      <c r="I215">
        <v>60.15</v>
      </c>
      <c r="J215">
        <v>60.16</v>
      </c>
      <c r="K215">
        <v>60.16</v>
      </c>
      <c r="L215">
        <v>60.74</v>
      </c>
      <c r="M215">
        <v>60.15</v>
      </c>
      <c r="N215">
        <v>131.97</v>
      </c>
      <c r="O215">
        <v>60.15</v>
      </c>
      <c r="P215">
        <v>60.16</v>
      </c>
      <c r="Q215">
        <v>60</v>
      </c>
      <c r="R215">
        <v>60.158299999999997</v>
      </c>
      <c r="S215" s="6">
        <v>60.16</v>
      </c>
      <c r="T215">
        <v>60.74</v>
      </c>
      <c r="U215">
        <v>60.15</v>
      </c>
      <c r="V215">
        <v>60.16</v>
      </c>
      <c r="W215">
        <v>60.38</v>
      </c>
      <c r="X215">
        <v>60.16</v>
      </c>
      <c r="Y215">
        <v>60.9</v>
      </c>
      <c r="Z215">
        <v>70.819999999999993</v>
      </c>
    </row>
    <row r="216" spans="1:26">
      <c r="A216" t="s">
        <v>825</v>
      </c>
      <c r="B216">
        <v>59</v>
      </c>
      <c r="C216">
        <v>77</v>
      </c>
      <c r="D216">
        <v>58.92</v>
      </c>
      <c r="E216">
        <v>58.92</v>
      </c>
      <c r="F216">
        <v>58.92</v>
      </c>
      <c r="G216">
        <v>58.74</v>
      </c>
      <c r="H216">
        <v>58.92</v>
      </c>
      <c r="I216">
        <v>58.92</v>
      </c>
      <c r="J216">
        <v>58.92</v>
      </c>
      <c r="K216">
        <v>58.95</v>
      </c>
      <c r="L216">
        <v>59.4</v>
      </c>
      <c r="M216">
        <v>58.92</v>
      </c>
      <c r="N216">
        <v>129.27000000000001</v>
      </c>
      <c r="O216">
        <v>58.92</v>
      </c>
      <c r="P216">
        <v>58.92</v>
      </c>
      <c r="Q216">
        <v>59</v>
      </c>
      <c r="R216">
        <v>58.922899999999998</v>
      </c>
      <c r="S216" s="6">
        <v>58.92</v>
      </c>
      <c r="T216">
        <v>59.4</v>
      </c>
      <c r="U216">
        <v>58.92</v>
      </c>
      <c r="V216">
        <v>58.92</v>
      </c>
      <c r="W216">
        <v>59</v>
      </c>
      <c r="X216">
        <v>58.92</v>
      </c>
      <c r="Y216">
        <v>59.68</v>
      </c>
      <c r="Z216">
        <v>70.77</v>
      </c>
    </row>
    <row r="217" spans="1:26">
      <c r="A217" t="s">
        <v>826</v>
      </c>
      <c r="B217">
        <v>58</v>
      </c>
      <c r="C217">
        <v>72</v>
      </c>
      <c r="D217">
        <v>57.7</v>
      </c>
      <c r="E217">
        <v>57.71</v>
      </c>
      <c r="F217">
        <v>57.7</v>
      </c>
      <c r="G217">
        <v>57.69</v>
      </c>
      <c r="H217">
        <v>57.7</v>
      </c>
      <c r="I217">
        <v>57.7</v>
      </c>
      <c r="J217">
        <v>57.71</v>
      </c>
      <c r="K217">
        <v>57.71</v>
      </c>
      <c r="L217">
        <v>58.23</v>
      </c>
      <c r="M217">
        <v>57.7</v>
      </c>
      <c r="N217">
        <v>126.59</v>
      </c>
      <c r="O217">
        <v>57.7</v>
      </c>
      <c r="P217">
        <v>57.71</v>
      </c>
      <c r="Q217">
        <v>58</v>
      </c>
      <c r="R217">
        <v>57.708300000000001</v>
      </c>
      <c r="S217" s="6">
        <v>57.71</v>
      </c>
      <c r="T217">
        <v>58.23</v>
      </c>
      <c r="U217">
        <v>57.7</v>
      </c>
      <c r="V217">
        <v>57.71</v>
      </c>
      <c r="W217">
        <v>57.75</v>
      </c>
      <c r="X217">
        <v>57.71</v>
      </c>
      <c r="Y217">
        <v>58.36</v>
      </c>
      <c r="Z217">
        <v>70.72</v>
      </c>
    </row>
    <row r="218" spans="1:26">
      <c r="A218" t="s">
        <v>827</v>
      </c>
      <c r="B218">
        <v>57</v>
      </c>
      <c r="C218">
        <v>69</v>
      </c>
      <c r="D218">
        <v>56.95</v>
      </c>
      <c r="E218">
        <v>56.96</v>
      </c>
      <c r="F218">
        <v>56.95</v>
      </c>
      <c r="G218">
        <v>56.78</v>
      </c>
      <c r="H218">
        <v>56.95</v>
      </c>
      <c r="I218">
        <v>56.95</v>
      </c>
      <c r="J218">
        <v>56.96</v>
      </c>
      <c r="K218">
        <v>56.96</v>
      </c>
      <c r="L218">
        <v>57.45</v>
      </c>
      <c r="M218">
        <v>56.95</v>
      </c>
      <c r="N218">
        <v>124.95</v>
      </c>
      <c r="O218">
        <v>56.95</v>
      </c>
      <c r="P218">
        <v>56.96</v>
      </c>
      <c r="Q218">
        <v>57</v>
      </c>
      <c r="R218">
        <v>56.958300000000001</v>
      </c>
      <c r="S218" s="6">
        <v>56.96</v>
      </c>
      <c r="T218">
        <v>57.45</v>
      </c>
      <c r="U218">
        <v>56.95</v>
      </c>
      <c r="V218">
        <v>56.96</v>
      </c>
      <c r="W218">
        <v>57</v>
      </c>
      <c r="X218">
        <v>56.96</v>
      </c>
      <c r="Y218">
        <v>57.55</v>
      </c>
      <c r="Z218">
        <v>70.69</v>
      </c>
    </row>
    <row r="219" spans="1:26">
      <c r="A219" t="s">
        <v>828</v>
      </c>
      <c r="B219">
        <v>56</v>
      </c>
      <c r="C219">
        <v>66</v>
      </c>
      <c r="D219">
        <v>56.05</v>
      </c>
      <c r="E219">
        <v>56.05</v>
      </c>
      <c r="F219">
        <v>56.05</v>
      </c>
      <c r="G219">
        <v>55.84</v>
      </c>
      <c r="H219">
        <v>56.05</v>
      </c>
      <c r="I219">
        <v>56.05</v>
      </c>
      <c r="J219">
        <v>56.05</v>
      </c>
      <c r="K219">
        <v>56.05</v>
      </c>
      <c r="L219">
        <v>56.51</v>
      </c>
      <c r="M219">
        <v>56.05</v>
      </c>
      <c r="N219">
        <v>122.97</v>
      </c>
      <c r="O219">
        <v>56.05</v>
      </c>
      <c r="P219">
        <v>56.05</v>
      </c>
      <c r="Q219">
        <v>56</v>
      </c>
      <c r="R219">
        <v>56.054099999999998</v>
      </c>
      <c r="S219" s="6">
        <v>56.05</v>
      </c>
      <c r="T219">
        <v>56.51</v>
      </c>
      <c r="U219">
        <v>56.05</v>
      </c>
      <c r="V219">
        <v>56.05</v>
      </c>
      <c r="W219">
        <v>56.13</v>
      </c>
      <c r="X219">
        <v>56.05</v>
      </c>
      <c r="Y219">
        <v>56.63</v>
      </c>
      <c r="Z219">
        <v>70.66</v>
      </c>
    </row>
    <row r="220" spans="1:26">
      <c r="A220" t="s">
        <v>829</v>
      </c>
      <c r="B220">
        <v>55</v>
      </c>
      <c r="C220">
        <v>61</v>
      </c>
      <c r="D220">
        <v>54.62</v>
      </c>
      <c r="E220">
        <v>54.62</v>
      </c>
      <c r="F220">
        <v>54.62</v>
      </c>
      <c r="G220">
        <v>54.84</v>
      </c>
      <c r="H220">
        <v>54.62</v>
      </c>
      <c r="I220">
        <v>54.62</v>
      </c>
      <c r="J220">
        <v>54.62</v>
      </c>
      <c r="K220">
        <v>54.62</v>
      </c>
      <c r="L220">
        <v>55.19</v>
      </c>
      <c r="M220">
        <v>54.62</v>
      </c>
      <c r="N220">
        <v>119.83</v>
      </c>
      <c r="O220">
        <v>54.62</v>
      </c>
      <c r="P220">
        <v>54.62</v>
      </c>
      <c r="Q220">
        <v>55</v>
      </c>
      <c r="R220">
        <v>54.620800000000003</v>
      </c>
      <c r="S220" s="6">
        <v>54.62</v>
      </c>
      <c r="T220">
        <v>55.19</v>
      </c>
      <c r="U220">
        <v>54.62</v>
      </c>
      <c r="V220">
        <v>54.62</v>
      </c>
      <c r="W220">
        <v>54.88</v>
      </c>
      <c r="X220">
        <v>54.62</v>
      </c>
      <c r="Y220">
        <v>54.91</v>
      </c>
      <c r="Z220">
        <v>70.61</v>
      </c>
    </row>
    <row r="221" spans="1:26">
      <c r="A221" t="s">
        <v>830</v>
      </c>
      <c r="B221">
        <v>54</v>
      </c>
      <c r="C221">
        <v>56</v>
      </c>
      <c r="D221">
        <v>53.03</v>
      </c>
      <c r="E221">
        <v>53.03</v>
      </c>
      <c r="F221">
        <v>53.03</v>
      </c>
      <c r="G221">
        <v>53.28</v>
      </c>
      <c r="H221">
        <v>53.03</v>
      </c>
      <c r="I221">
        <v>53.03</v>
      </c>
      <c r="J221">
        <v>53.03</v>
      </c>
      <c r="K221">
        <v>53.03</v>
      </c>
      <c r="L221">
        <v>53.5</v>
      </c>
      <c r="M221">
        <v>53.03</v>
      </c>
      <c r="N221">
        <v>116.15</v>
      </c>
      <c r="O221">
        <v>53.03</v>
      </c>
      <c r="P221">
        <v>53.03</v>
      </c>
      <c r="Q221">
        <v>54</v>
      </c>
      <c r="R221">
        <v>53.033299999999997</v>
      </c>
      <c r="S221" s="6">
        <v>53.03</v>
      </c>
      <c r="T221">
        <v>53.5</v>
      </c>
      <c r="U221">
        <v>53.03</v>
      </c>
      <c r="V221">
        <v>53.03</v>
      </c>
      <c r="W221">
        <v>53.13</v>
      </c>
      <c r="X221">
        <v>53.03</v>
      </c>
      <c r="Y221">
        <v>53.03</v>
      </c>
      <c r="Z221">
        <v>70.56</v>
      </c>
    </row>
    <row r="222" spans="1:26">
      <c r="A222" t="s">
        <v>831</v>
      </c>
      <c r="B222">
        <v>53</v>
      </c>
      <c r="C222">
        <v>54</v>
      </c>
      <c r="D222">
        <v>52.35</v>
      </c>
      <c r="E222">
        <v>52.36</v>
      </c>
      <c r="F222">
        <v>52.35</v>
      </c>
      <c r="G222">
        <v>52.61</v>
      </c>
      <c r="H222">
        <v>52.35</v>
      </c>
      <c r="I222">
        <v>52.35</v>
      </c>
      <c r="J222">
        <v>52.36</v>
      </c>
      <c r="K222">
        <v>52.36</v>
      </c>
      <c r="L222">
        <v>52.82</v>
      </c>
      <c r="M222">
        <v>52.35</v>
      </c>
      <c r="N222">
        <v>114.61</v>
      </c>
      <c r="O222">
        <v>52.35</v>
      </c>
      <c r="P222">
        <v>52.36</v>
      </c>
      <c r="Q222">
        <v>53</v>
      </c>
      <c r="R222">
        <v>52.3583</v>
      </c>
      <c r="S222" s="6">
        <v>52.36</v>
      </c>
      <c r="T222">
        <v>52.82</v>
      </c>
      <c r="U222">
        <v>52.35</v>
      </c>
      <c r="V222">
        <v>52.36</v>
      </c>
      <c r="W222">
        <v>52.5</v>
      </c>
      <c r="X222">
        <v>52.36</v>
      </c>
      <c r="Y222">
        <v>52.28</v>
      </c>
      <c r="Z222">
        <v>70.540000000000006</v>
      </c>
    </row>
    <row r="223" spans="1:26">
      <c r="A223" t="s">
        <v>832</v>
      </c>
      <c r="B223">
        <v>52</v>
      </c>
      <c r="C223">
        <v>51</v>
      </c>
      <c r="D223">
        <v>51.28</v>
      </c>
      <c r="E223">
        <v>51.28</v>
      </c>
      <c r="F223">
        <v>51.28</v>
      </c>
      <c r="G223">
        <v>51.58</v>
      </c>
      <c r="H223">
        <v>51.28</v>
      </c>
      <c r="I223">
        <v>51.28</v>
      </c>
      <c r="J223">
        <v>51.25</v>
      </c>
      <c r="K223">
        <v>51.33</v>
      </c>
      <c r="L223">
        <v>51.78</v>
      </c>
      <c r="M223">
        <v>51.28</v>
      </c>
      <c r="N223">
        <v>112.31</v>
      </c>
      <c r="O223">
        <v>51.28</v>
      </c>
      <c r="P223">
        <v>51.28</v>
      </c>
      <c r="Q223">
        <v>52</v>
      </c>
      <c r="R223">
        <v>51.283299999999997</v>
      </c>
      <c r="S223" s="6">
        <v>51.28</v>
      </c>
      <c r="T223">
        <v>51.78</v>
      </c>
      <c r="U223">
        <v>51.28</v>
      </c>
      <c r="V223">
        <v>51.28</v>
      </c>
      <c r="W223">
        <v>51.5</v>
      </c>
      <c r="X223">
        <v>51.28</v>
      </c>
      <c r="Y223">
        <v>51.07</v>
      </c>
      <c r="Z223">
        <v>70.510000000000005</v>
      </c>
    </row>
    <row r="224" spans="1:26">
      <c r="A224" t="s">
        <v>833</v>
      </c>
      <c r="B224">
        <v>51</v>
      </c>
      <c r="C224">
        <v>49</v>
      </c>
      <c r="D224">
        <v>50.48</v>
      </c>
      <c r="E224">
        <v>50.48</v>
      </c>
      <c r="F224">
        <v>50.48</v>
      </c>
      <c r="G224">
        <v>50.94</v>
      </c>
      <c r="H224">
        <v>50.48</v>
      </c>
      <c r="I224">
        <v>50.48</v>
      </c>
      <c r="J224">
        <v>50.4</v>
      </c>
      <c r="K224">
        <v>50.48</v>
      </c>
      <c r="L224">
        <v>51.02</v>
      </c>
      <c r="M224">
        <v>50.48</v>
      </c>
      <c r="N224">
        <v>110.77</v>
      </c>
      <c r="O224">
        <v>50.48</v>
      </c>
      <c r="P224">
        <v>50.48</v>
      </c>
      <c r="Q224">
        <v>51</v>
      </c>
      <c r="R224">
        <v>50.4833</v>
      </c>
      <c r="S224" s="6">
        <v>50.48</v>
      </c>
      <c r="T224">
        <v>51.02</v>
      </c>
      <c r="U224">
        <v>50.48</v>
      </c>
      <c r="V224">
        <v>50.48</v>
      </c>
      <c r="W224">
        <v>50.63</v>
      </c>
      <c r="X224">
        <v>50.48</v>
      </c>
      <c r="Y224">
        <v>50.2</v>
      </c>
      <c r="Z224">
        <v>70.489999999999995</v>
      </c>
    </row>
    <row r="225" spans="1:26">
      <c r="A225" t="s">
        <v>834</v>
      </c>
      <c r="B225">
        <v>50</v>
      </c>
      <c r="C225">
        <v>45</v>
      </c>
      <c r="D225">
        <v>48.88</v>
      </c>
      <c r="E225">
        <v>48.89</v>
      </c>
      <c r="F225">
        <v>48.88</v>
      </c>
      <c r="G225">
        <v>48.88</v>
      </c>
      <c r="H225">
        <v>48.88</v>
      </c>
      <c r="I225">
        <v>48.88</v>
      </c>
      <c r="J225">
        <v>48.89</v>
      </c>
      <c r="K225">
        <v>48.89</v>
      </c>
      <c r="L225">
        <v>49.39</v>
      </c>
      <c r="M225">
        <v>48.88</v>
      </c>
      <c r="N225">
        <v>107.7</v>
      </c>
      <c r="O225">
        <v>48.88</v>
      </c>
      <c r="P225">
        <v>48.89</v>
      </c>
      <c r="Q225">
        <v>50</v>
      </c>
      <c r="R225">
        <v>48.889499999999998</v>
      </c>
      <c r="S225" s="6">
        <v>48.89</v>
      </c>
      <c r="T225">
        <v>49.39</v>
      </c>
      <c r="U225">
        <v>48.88</v>
      </c>
      <c r="V225">
        <v>48.89</v>
      </c>
      <c r="W225">
        <v>49</v>
      </c>
      <c r="X225">
        <v>48.89</v>
      </c>
      <c r="Y225">
        <v>48.47</v>
      </c>
      <c r="Z225">
        <v>70.45</v>
      </c>
    </row>
    <row r="226" spans="1:26">
      <c r="A226" t="s">
        <v>835</v>
      </c>
      <c r="B226">
        <v>49</v>
      </c>
      <c r="C226">
        <v>42</v>
      </c>
      <c r="D226">
        <v>47.84</v>
      </c>
      <c r="E226">
        <v>47.84</v>
      </c>
      <c r="F226">
        <v>47.84</v>
      </c>
      <c r="G226">
        <v>47.94</v>
      </c>
      <c r="H226">
        <v>47.84</v>
      </c>
      <c r="I226">
        <v>47.84</v>
      </c>
      <c r="J226">
        <v>47.84</v>
      </c>
      <c r="K226">
        <v>47.84</v>
      </c>
      <c r="L226">
        <v>48.27</v>
      </c>
      <c r="M226">
        <v>47.84</v>
      </c>
      <c r="N226">
        <v>105.4</v>
      </c>
      <c r="O226">
        <v>47.84</v>
      </c>
      <c r="P226">
        <v>47.84</v>
      </c>
      <c r="Q226">
        <v>49</v>
      </c>
      <c r="R226">
        <v>47.843699999999998</v>
      </c>
      <c r="S226" s="6">
        <v>47.84</v>
      </c>
      <c r="T226">
        <v>48.27</v>
      </c>
      <c r="U226">
        <v>47.84</v>
      </c>
      <c r="V226">
        <v>47.84</v>
      </c>
      <c r="W226">
        <v>48</v>
      </c>
      <c r="X226">
        <v>47.84</v>
      </c>
      <c r="Y226">
        <v>47.31</v>
      </c>
      <c r="Z226">
        <v>70.42</v>
      </c>
    </row>
    <row r="227" spans="1:26">
      <c r="A227" t="s">
        <v>836</v>
      </c>
      <c r="B227">
        <v>48</v>
      </c>
      <c r="C227">
        <v>40</v>
      </c>
      <c r="D227">
        <v>46.95</v>
      </c>
      <c r="E227">
        <v>46.96</v>
      </c>
      <c r="F227">
        <v>46.95</v>
      </c>
      <c r="G227">
        <v>47.19</v>
      </c>
      <c r="H227">
        <v>46.95</v>
      </c>
      <c r="I227">
        <v>46.95</v>
      </c>
      <c r="J227">
        <v>46.96</v>
      </c>
      <c r="K227">
        <v>46.96</v>
      </c>
      <c r="L227">
        <v>47.48</v>
      </c>
      <c r="M227">
        <v>46.95</v>
      </c>
      <c r="N227">
        <v>103.86</v>
      </c>
      <c r="O227">
        <v>46.95</v>
      </c>
      <c r="P227">
        <v>46.96</v>
      </c>
      <c r="Q227">
        <v>48</v>
      </c>
      <c r="R227">
        <v>46.958300000000001</v>
      </c>
      <c r="S227" s="6">
        <v>46.96</v>
      </c>
      <c r="T227">
        <v>47.48</v>
      </c>
      <c r="U227">
        <v>46.95</v>
      </c>
      <c r="V227">
        <v>46.96</v>
      </c>
      <c r="W227">
        <v>47.25</v>
      </c>
      <c r="X227">
        <v>46.96</v>
      </c>
      <c r="Y227">
        <v>46.59</v>
      </c>
      <c r="Z227">
        <v>70.400000000000006</v>
      </c>
    </row>
    <row r="228" spans="1:26">
      <c r="A228" t="s">
        <v>837</v>
      </c>
      <c r="B228">
        <v>47</v>
      </c>
      <c r="C228">
        <v>38</v>
      </c>
      <c r="D228">
        <v>46.06</v>
      </c>
      <c r="E228">
        <v>46.06</v>
      </c>
      <c r="F228">
        <v>46.06</v>
      </c>
      <c r="G228">
        <v>45.72</v>
      </c>
      <c r="H228">
        <v>46.06</v>
      </c>
      <c r="I228">
        <v>46.06</v>
      </c>
      <c r="J228">
        <v>46.06</v>
      </c>
      <c r="K228">
        <v>46.06</v>
      </c>
      <c r="L228">
        <v>46.54</v>
      </c>
      <c r="M228">
        <v>46.06</v>
      </c>
      <c r="N228">
        <v>102.33</v>
      </c>
      <c r="O228">
        <v>46.06</v>
      </c>
      <c r="P228">
        <v>46.06</v>
      </c>
      <c r="Q228">
        <v>47</v>
      </c>
      <c r="R228">
        <v>46.062399999999997</v>
      </c>
      <c r="S228" s="6">
        <v>46.06</v>
      </c>
      <c r="T228">
        <v>46.54</v>
      </c>
      <c r="U228">
        <v>46.06</v>
      </c>
      <c r="V228">
        <v>46.06</v>
      </c>
      <c r="W228">
        <v>46.25</v>
      </c>
      <c r="X228">
        <v>46.06</v>
      </c>
      <c r="Y228">
        <v>45.78</v>
      </c>
      <c r="Z228">
        <v>70.38</v>
      </c>
    </row>
    <row r="229" spans="1:26">
      <c r="A229" t="s">
        <v>838</v>
      </c>
      <c r="B229">
        <v>46</v>
      </c>
      <c r="C229">
        <v>36</v>
      </c>
      <c r="D229">
        <v>45.31</v>
      </c>
      <c r="E229">
        <v>45.31</v>
      </c>
      <c r="F229">
        <v>45.31</v>
      </c>
      <c r="G229">
        <v>45.05</v>
      </c>
      <c r="H229">
        <v>45.31</v>
      </c>
      <c r="I229">
        <v>45.31</v>
      </c>
      <c r="J229">
        <v>45.31</v>
      </c>
      <c r="K229">
        <v>45.31</v>
      </c>
      <c r="L229">
        <v>45.77</v>
      </c>
      <c r="M229">
        <v>45.31</v>
      </c>
      <c r="N229">
        <v>100.79</v>
      </c>
      <c r="O229">
        <v>45.31</v>
      </c>
      <c r="P229">
        <v>45.31</v>
      </c>
      <c r="Q229">
        <v>46</v>
      </c>
      <c r="R229">
        <v>45.312399999999997</v>
      </c>
      <c r="S229" s="6">
        <v>45.31</v>
      </c>
      <c r="T229">
        <v>45.77</v>
      </c>
      <c r="U229">
        <v>45.31</v>
      </c>
      <c r="V229">
        <v>45.31</v>
      </c>
      <c r="W229">
        <v>45.5</v>
      </c>
      <c r="X229">
        <v>45.31</v>
      </c>
      <c r="Y229">
        <v>44.97</v>
      </c>
      <c r="Z229">
        <v>70.36</v>
      </c>
    </row>
    <row r="230" spans="1:26">
      <c r="A230" t="s">
        <v>839</v>
      </c>
      <c r="B230">
        <v>45</v>
      </c>
      <c r="C230">
        <v>34</v>
      </c>
      <c r="D230">
        <v>44.52</v>
      </c>
      <c r="E230">
        <v>44.52</v>
      </c>
      <c r="F230">
        <v>44.52</v>
      </c>
      <c r="G230">
        <v>44.22</v>
      </c>
      <c r="H230">
        <v>44.51</v>
      </c>
      <c r="I230">
        <v>44.51</v>
      </c>
      <c r="J230">
        <v>44.52</v>
      </c>
      <c r="K230">
        <v>44.54</v>
      </c>
      <c r="L230">
        <v>44.95</v>
      </c>
      <c r="M230">
        <v>44.52</v>
      </c>
      <c r="N230">
        <v>99.25</v>
      </c>
      <c r="O230">
        <v>44.52</v>
      </c>
      <c r="P230">
        <v>44.52</v>
      </c>
      <c r="Q230">
        <v>45</v>
      </c>
      <c r="R230">
        <v>44.520800000000001</v>
      </c>
      <c r="S230" s="6">
        <v>44.52</v>
      </c>
      <c r="T230">
        <v>44.95</v>
      </c>
      <c r="U230">
        <v>44.52</v>
      </c>
      <c r="V230">
        <v>44.52</v>
      </c>
      <c r="W230">
        <v>44.63</v>
      </c>
      <c r="X230">
        <v>44.52</v>
      </c>
      <c r="Y230">
        <v>44.16</v>
      </c>
      <c r="Z230">
        <v>70.34</v>
      </c>
    </row>
    <row r="231" spans="1:26">
      <c r="A231" t="s">
        <v>840</v>
      </c>
      <c r="B231">
        <v>44</v>
      </c>
      <c r="C231">
        <v>31</v>
      </c>
      <c r="D231">
        <v>43.35</v>
      </c>
      <c r="E231">
        <v>43.35</v>
      </c>
      <c r="F231">
        <v>43.35</v>
      </c>
      <c r="G231">
        <v>43.22</v>
      </c>
      <c r="H231">
        <v>43.35</v>
      </c>
      <c r="I231">
        <v>43.35</v>
      </c>
      <c r="J231">
        <v>43.35</v>
      </c>
      <c r="K231">
        <v>43.38</v>
      </c>
      <c r="L231">
        <v>43.89</v>
      </c>
      <c r="M231">
        <v>43.35</v>
      </c>
      <c r="N231">
        <v>96.95</v>
      </c>
      <c r="O231">
        <v>43.35</v>
      </c>
      <c r="P231">
        <v>43.36</v>
      </c>
      <c r="Q231">
        <v>44</v>
      </c>
      <c r="R231">
        <v>43.354100000000003</v>
      </c>
      <c r="S231" s="6">
        <v>43.35</v>
      </c>
      <c r="T231">
        <v>43.89</v>
      </c>
      <c r="U231">
        <v>43.35</v>
      </c>
      <c r="V231">
        <v>43.35</v>
      </c>
      <c r="W231">
        <v>43.63</v>
      </c>
      <c r="X231">
        <v>43.36</v>
      </c>
      <c r="Y231">
        <v>43.12</v>
      </c>
      <c r="Z231">
        <v>70.31</v>
      </c>
    </row>
    <row r="232" spans="1:26">
      <c r="A232" t="s">
        <v>841</v>
      </c>
      <c r="B232">
        <v>43</v>
      </c>
      <c r="C232">
        <v>29</v>
      </c>
      <c r="D232">
        <v>42.64</v>
      </c>
      <c r="E232">
        <v>42.65</v>
      </c>
      <c r="F232">
        <v>42.64</v>
      </c>
      <c r="G232">
        <v>42.72</v>
      </c>
      <c r="H232">
        <v>42.64</v>
      </c>
      <c r="I232">
        <v>42.64</v>
      </c>
      <c r="J232">
        <v>42.65</v>
      </c>
      <c r="K232">
        <v>42.65</v>
      </c>
      <c r="L232">
        <v>43.19</v>
      </c>
      <c r="M232">
        <v>42.64</v>
      </c>
      <c r="N232">
        <v>95.41</v>
      </c>
      <c r="O232">
        <v>42.64</v>
      </c>
      <c r="P232">
        <v>42.65</v>
      </c>
      <c r="Q232">
        <v>43</v>
      </c>
      <c r="R232">
        <v>42.645800000000001</v>
      </c>
      <c r="S232" s="6">
        <v>42.65</v>
      </c>
      <c r="T232">
        <v>43.19</v>
      </c>
      <c r="U232">
        <v>42.64</v>
      </c>
      <c r="V232">
        <v>42.65</v>
      </c>
      <c r="W232">
        <v>42.75</v>
      </c>
      <c r="X232">
        <v>42.65</v>
      </c>
      <c r="Y232">
        <v>42.44</v>
      </c>
      <c r="Z232">
        <v>70.290000000000006</v>
      </c>
    </row>
    <row r="233" spans="1:26">
      <c r="A233" t="s">
        <v>842</v>
      </c>
      <c r="B233">
        <v>42</v>
      </c>
      <c r="C233">
        <v>27</v>
      </c>
      <c r="D233">
        <v>41.87</v>
      </c>
      <c r="E233">
        <v>41.88</v>
      </c>
      <c r="F233">
        <v>41.87</v>
      </c>
      <c r="G233">
        <v>42.05</v>
      </c>
      <c r="H233">
        <v>41.87</v>
      </c>
      <c r="I233">
        <v>41.87</v>
      </c>
      <c r="J233">
        <v>41.88</v>
      </c>
      <c r="K233">
        <v>41.87</v>
      </c>
      <c r="L233">
        <v>42.37</v>
      </c>
      <c r="M233">
        <v>41.87</v>
      </c>
      <c r="N233">
        <v>93.88</v>
      </c>
      <c r="O233">
        <v>41.87</v>
      </c>
      <c r="P233">
        <v>41.87</v>
      </c>
      <c r="Q233">
        <v>42</v>
      </c>
      <c r="R233">
        <v>41.874899999999997</v>
      </c>
      <c r="S233" s="6">
        <v>41.88</v>
      </c>
      <c r="T233">
        <v>42.37</v>
      </c>
      <c r="U233">
        <v>41.87</v>
      </c>
      <c r="V233">
        <v>41.88</v>
      </c>
      <c r="W233">
        <v>42</v>
      </c>
      <c r="X233">
        <v>41.87</v>
      </c>
      <c r="Y233">
        <v>41.78</v>
      </c>
      <c r="Z233">
        <v>70.27</v>
      </c>
    </row>
    <row r="234" spans="1:26">
      <c r="A234" t="s">
        <v>843</v>
      </c>
      <c r="B234">
        <v>41</v>
      </c>
      <c r="C234">
        <v>25</v>
      </c>
      <c r="D234">
        <v>41.07</v>
      </c>
      <c r="E234">
        <v>41.07</v>
      </c>
      <c r="F234">
        <v>41.07</v>
      </c>
      <c r="G234">
        <v>41.55</v>
      </c>
      <c r="H234">
        <v>41.07</v>
      </c>
      <c r="I234">
        <v>41.07</v>
      </c>
      <c r="J234">
        <v>41.04</v>
      </c>
      <c r="K234">
        <v>41.07</v>
      </c>
      <c r="L234">
        <v>41.57</v>
      </c>
      <c r="M234">
        <v>41.07</v>
      </c>
      <c r="N234">
        <v>92.34</v>
      </c>
      <c r="O234">
        <v>41.07</v>
      </c>
      <c r="P234">
        <v>41.07</v>
      </c>
      <c r="Q234">
        <v>41</v>
      </c>
      <c r="R234">
        <v>41.072899999999997</v>
      </c>
      <c r="S234" s="6">
        <v>41.07</v>
      </c>
      <c r="T234">
        <v>41.57</v>
      </c>
      <c r="U234">
        <v>41.07</v>
      </c>
      <c r="V234">
        <v>41.07</v>
      </c>
      <c r="W234">
        <v>41.38</v>
      </c>
      <c r="X234">
        <v>41.07</v>
      </c>
      <c r="Y234">
        <v>41.15</v>
      </c>
      <c r="Z234">
        <v>70.25</v>
      </c>
    </row>
    <row r="235" spans="1:26">
      <c r="A235" t="s">
        <v>844</v>
      </c>
      <c r="B235">
        <v>40</v>
      </c>
      <c r="C235">
        <v>22</v>
      </c>
      <c r="D235">
        <v>40.119999999999997</v>
      </c>
      <c r="E235">
        <v>40.130000000000003</v>
      </c>
      <c r="F235">
        <v>40.119999999999997</v>
      </c>
      <c r="G235">
        <v>41.05</v>
      </c>
      <c r="H235">
        <v>40.119999999999997</v>
      </c>
      <c r="I235">
        <v>40.119999999999997</v>
      </c>
      <c r="J235">
        <v>40.130000000000003</v>
      </c>
      <c r="K235">
        <v>40.119999999999997</v>
      </c>
      <c r="L235">
        <v>40.619999999999997</v>
      </c>
      <c r="M235">
        <v>40.119999999999997</v>
      </c>
      <c r="N235">
        <v>90.04</v>
      </c>
      <c r="O235">
        <v>40.119999999999997</v>
      </c>
      <c r="P235">
        <v>40.119999999999997</v>
      </c>
      <c r="Q235">
        <v>40</v>
      </c>
      <c r="R235">
        <v>40.124899999999997</v>
      </c>
      <c r="S235" s="6">
        <v>40.130000000000003</v>
      </c>
      <c r="T235">
        <v>40.619999999999997</v>
      </c>
      <c r="U235">
        <v>40.119999999999997</v>
      </c>
      <c r="V235">
        <v>40.130000000000003</v>
      </c>
      <c r="W235">
        <v>40.130000000000003</v>
      </c>
      <c r="X235">
        <v>40.119999999999997</v>
      </c>
      <c r="Y235">
        <v>40.090000000000003</v>
      </c>
      <c r="Z235">
        <v>70.22</v>
      </c>
    </row>
    <row r="236" spans="1:26">
      <c r="A236" t="s">
        <v>845</v>
      </c>
      <c r="B236">
        <v>39</v>
      </c>
      <c r="C236">
        <v>19</v>
      </c>
      <c r="D236">
        <v>39.18</v>
      </c>
      <c r="E236">
        <v>39.18</v>
      </c>
      <c r="F236">
        <v>39.18</v>
      </c>
      <c r="G236">
        <v>40.049999999999997</v>
      </c>
      <c r="H236">
        <v>39.18</v>
      </c>
      <c r="I236">
        <v>39.18</v>
      </c>
      <c r="J236">
        <v>39.18</v>
      </c>
      <c r="K236">
        <v>39.18</v>
      </c>
      <c r="L236">
        <v>39.74</v>
      </c>
      <c r="M236">
        <v>39.18</v>
      </c>
      <c r="N236">
        <v>87.74</v>
      </c>
      <c r="O236">
        <v>39.18</v>
      </c>
      <c r="P236">
        <v>39.18</v>
      </c>
      <c r="Q236">
        <v>39</v>
      </c>
      <c r="R236">
        <v>39.183300000000003</v>
      </c>
      <c r="S236" s="6">
        <v>39.18</v>
      </c>
      <c r="T236">
        <v>39.74</v>
      </c>
      <c r="U236">
        <v>39.18</v>
      </c>
      <c r="V236">
        <v>39.18</v>
      </c>
      <c r="W236">
        <v>39.5</v>
      </c>
      <c r="X236">
        <v>39.18</v>
      </c>
      <c r="Y236">
        <v>39.17</v>
      </c>
      <c r="Z236">
        <v>70.19</v>
      </c>
    </row>
    <row r="237" spans="1:26">
      <c r="A237" t="s">
        <v>846</v>
      </c>
      <c r="B237">
        <v>38</v>
      </c>
      <c r="C237">
        <v>16</v>
      </c>
      <c r="D237">
        <v>38.22</v>
      </c>
      <c r="E237">
        <v>38.229999999999997</v>
      </c>
      <c r="F237">
        <v>38.22</v>
      </c>
      <c r="G237">
        <v>39.22</v>
      </c>
      <c r="H237">
        <v>38.22</v>
      </c>
      <c r="I237">
        <v>38.22</v>
      </c>
      <c r="J237">
        <v>38.229999999999997</v>
      </c>
      <c r="K237">
        <v>38.229999999999997</v>
      </c>
      <c r="L237">
        <v>38.75</v>
      </c>
      <c r="M237">
        <v>38.22</v>
      </c>
      <c r="N237">
        <v>85.43</v>
      </c>
      <c r="O237">
        <v>38.22</v>
      </c>
      <c r="P237">
        <v>38.229999999999997</v>
      </c>
      <c r="Q237">
        <v>38</v>
      </c>
      <c r="R237">
        <v>38.225000000000001</v>
      </c>
      <c r="S237" s="6">
        <v>38.229999999999997</v>
      </c>
      <c r="T237">
        <v>38.75</v>
      </c>
      <c r="U237">
        <v>38.22</v>
      </c>
      <c r="V237">
        <v>38.229999999999997</v>
      </c>
      <c r="W237">
        <v>38.5</v>
      </c>
      <c r="X237">
        <v>38.229999999999997</v>
      </c>
      <c r="Y237">
        <v>38.22</v>
      </c>
      <c r="Z237">
        <v>70.16</v>
      </c>
    </row>
    <row r="238" spans="1:26">
      <c r="A238" t="s">
        <v>847</v>
      </c>
      <c r="B238">
        <v>37</v>
      </c>
      <c r="C238">
        <v>14</v>
      </c>
      <c r="D238">
        <v>37.54</v>
      </c>
      <c r="E238">
        <v>37.54</v>
      </c>
      <c r="F238">
        <v>37.54</v>
      </c>
      <c r="G238">
        <v>38.39</v>
      </c>
      <c r="H238">
        <v>37.54</v>
      </c>
      <c r="I238">
        <v>37.54</v>
      </c>
      <c r="J238">
        <v>37.54</v>
      </c>
      <c r="K238">
        <v>37.54</v>
      </c>
      <c r="L238">
        <v>37.979999999999997</v>
      </c>
      <c r="M238">
        <v>37.54</v>
      </c>
      <c r="N238">
        <v>83.9</v>
      </c>
      <c r="O238">
        <v>37.54</v>
      </c>
      <c r="P238">
        <v>37.54</v>
      </c>
      <c r="Q238">
        <v>37</v>
      </c>
      <c r="R238">
        <v>37.541600000000003</v>
      </c>
      <c r="S238" s="6">
        <v>37.54</v>
      </c>
      <c r="T238">
        <v>37.979999999999997</v>
      </c>
      <c r="U238">
        <v>37.54</v>
      </c>
      <c r="V238">
        <v>37.54</v>
      </c>
      <c r="W238">
        <v>37.75</v>
      </c>
      <c r="X238">
        <v>37.54</v>
      </c>
      <c r="Y238">
        <v>37.58</v>
      </c>
      <c r="Z238">
        <v>70.14</v>
      </c>
    </row>
    <row r="239" spans="1:26">
      <c r="A239" t="s">
        <v>848</v>
      </c>
      <c r="B239">
        <v>36</v>
      </c>
      <c r="C239">
        <v>12</v>
      </c>
      <c r="D239">
        <v>36.950000000000003</v>
      </c>
      <c r="E239">
        <v>36.96</v>
      </c>
      <c r="F239">
        <v>36.950000000000003</v>
      </c>
      <c r="G239">
        <v>37.72</v>
      </c>
      <c r="H239">
        <v>36.950000000000003</v>
      </c>
      <c r="I239">
        <v>36.950000000000003</v>
      </c>
      <c r="J239">
        <v>36.96</v>
      </c>
      <c r="K239">
        <v>36.96</v>
      </c>
      <c r="L239">
        <v>37.44</v>
      </c>
      <c r="M239">
        <v>36.950000000000003</v>
      </c>
      <c r="N239">
        <v>82.36</v>
      </c>
      <c r="O239">
        <v>36.950000000000003</v>
      </c>
      <c r="P239">
        <v>36.96</v>
      </c>
      <c r="Q239">
        <v>36</v>
      </c>
      <c r="R239">
        <v>36.956200000000003</v>
      </c>
      <c r="S239" s="6">
        <v>36.96</v>
      </c>
      <c r="T239">
        <v>37.44</v>
      </c>
      <c r="U239">
        <v>36.950000000000003</v>
      </c>
      <c r="V239">
        <v>36.96</v>
      </c>
      <c r="W239">
        <v>37</v>
      </c>
      <c r="X239">
        <v>36.96</v>
      </c>
      <c r="Y239">
        <v>36.92</v>
      </c>
      <c r="Z239">
        <v>70.12</v>
      </c>
    </row>
    <row r="240" spans="1:26">
      <c r="A240" t="s">
        <v>849</v>
      </c>
      <c r="B240">
        <v>35</v>
      </c>
      <c r="C240">
        <v>9</v>
      </c>
      <c r="D240">
        <v>35.93</v>
      </c>
      <c r="E240">
        <v>35.94</v>
      </c>
      <c r="F240">
        <v>35.93</v>
      </c>
      <c r="G240">
        <v>36.72</v>
      </c>
      <c r="H240">
        <v>35.93</v>
      </c>
      <c r="I240">
        <v>35.93</v>
      </c>
      <c r="J240">
        <v>35.94</v>
      </c>
      <c r="K240">
        <v>35.94</v>
      </c>
      <c r="L240">
        <v>36.47</v>
      </c>
      <c r="M240">
        <v>35.93</v>
      </c>
      <c r="N240">
        <v>80.06</v>
      </c>
      <c r="O240">
        <v>35.93</v>
      </c>
      <c r="P240">
        <v>35.94</v>
      </c>
      <c r="Q240">
        <v>35</v>
      </c>
      <c r="R240">
        <v>35.9375</v>
      </c>
      <c r="S240" s="6">
        <v>35.94</v>
      </c>
      <c r="T240">
        <v>36.47</v>
      </c>
      <c r="U240">
        <v>35.93</v>
      </c>
      <c r="V240">
        <v>35.94</v>
      </c>
      <c r="W240">
        <v>36.25</v>
      </c>
      <c r="X240">
        <v>35.94</v>
      </c>
      <c r="Y240">
        <v>35.96</v>
      </c>
      <c r="Z240">
        <v>70.09</v>
      </c>
    </row>
    <row r="241" spans="1:26">
      <c r="A241" t="s">
        <v>850</v>
      </c>
      <c r="B241">
        <v>34</v>
      </c>
      <c r="C241">
        <v>6</v>
      </c>
      <c r="D241">
        <v>34.659999999999997</v>
      </c>
      <c r="E241">
        <v>34.67</v>
      </c>
      <c r="F241">
        <v>34.659999999999997</v>
      </c>
      <c r="G241">
        <v>34.72</v>
      </c>
      <c r="H241">
        <v>34.659999999999997</v>
      </c>
      <c r="I241">
        <v>34.659999999999997</v>
      </c>
      <c r="J241">
        <v>34.67</v>
      </c>
      <c r="K241">
        <v>34.71</v>
      </c>
      <c r="L241">
        <v>35.200000000000003</v>
      </c>
      <c r="M241">
        <v>34.659999999999997</v>
      </c>
      <c r="N241">
        <v>77.75</v>
      </c>
      <c r="O241">
        <v>34.659999999999997</v>
      </c>
      <c r="P241">
        <v>34.67</v>
      </c>
      <c r="Q241">
        <v>34</v>
      </c>
      <c r="R241">
        <v>34.666600000000003</v>
      </c>
      <c r="S241" s="6">
        <v>34.67</v>
      </c>
      <c r="T241">
        <v>35.200000000000003</v>
      </c>
      <c r="U241">
        <v>34.659999999999997</v>
      </c>
      <c r="V241">
        <v>34.67</v>
      </c>
      <c r="W241">
        <v>34.75</v>
      </c>
      <c r="X241">
        <v>34.64</v>
      </c>
      <c r="Y241">
        <v>34.82</v>
      </c>
      <c r="Z241">
        <v>70.06</v>
      </c>
    </row>
    <row r="242" spans="1:26">
      <c r="A242" t="s">
        <v>851</v>
      </c>
      <c r="B242">
        <v>33</v>
      </c>
      <c r="C242">
        <v>4</v>
      </c>
      <c r="D242">
        <v>33.64</v>
      </c>
      <c r="E242">
        <v>33.65</v>
      </c>
      <c r="F242">
        <v>33.64</v>
      </c>
      <c r="G242">
        <v>33.72</v>
      </c>
      <c r="H242">
        <v>33.64</v>
      </c>
      <c r="I242">
        <v>33.64</v>
      </c>
      <c r="J242">
        <v>33.58</v>
      </c>
      <c r="K242">
        <v>33.67</v>
      </c>
      <c r="L242">
        <v>34.090000000000003</v>
      </c>
      <c r="M242">
        <v>33.64</v>
      </c>
      <c r="N242">
        <v>76.22</v>
      </c>
      <c r="O242">
        <v>33.64</v>
      </c>
      <c r="P242">
        <v>33.65</v>
      </c>
      <c r="Q242">
        <v>33</v>
      </c>
      <c r="R242">
        <v>33.645800000000001</v>
      </c>
      <c r="S242" s="6">
        <v>33.65</v>
      </c>
      <c r="T242">
        <v>34.090000000000003</v>
      </c>
      <c r="U242">
        <v>33.64</v>
      </c>
      <c r="V242">
        <v>33.65</v>
      </c>
      <c r="W242">
        <v>34</v>
      </c>
      <c r="X242">
        <v>33.619999999999997</v>
      </c>
      <c r="Y242">
        <v>33.729999999999997</v>
      </c>
      <c r="Z242">
        <v>70.040000000000006</v>
      </c>
    </row>
    <row r="243" spans="1:26">
      <c r="A243" t="s">
        <v>852</v>
      </c>
      <c r="B243">
        <v>32</v>
      </c>
      <c r="C243">
        <v>3</v>
      </c>
      <c r="D243">
        <v>33</v>
      </c>
      <c r="E243">
        <v>33</v>
      </c>
      <c r="F243">
        <v>33</v>
      </c>
      <c r="G243">
        <v>32.72</v>
      </c>
      <c r="H243">
        <v>33</v>
      </c>
      <c r="I243">
        <v>33</v>
      </c>
      <c r="J243">
        <v>32.94</v>
      </c>
      <c r="K243">
        <v>33</v>
      </c>
      <c r="L243">
        <v>33.47</v>
      </c>
      <c r="M243">
        <v>33</v>
      </c>
      <c r="N243">
        <v>75.45</v>
      </c>
      <c r="O243">
        <v>33</v>
      </c>
      <c r="P243">
        <v>33</v>
      </c>
      <c r="Q243">
        <v>32</v>
      </c>
      <c r="R243">
        <v>33</v>
      </c>
      <c r="S243" s="6">
        <v>33</v>
      </c>
      <c r="T243">
        <v>33.5</v>
      </c>
      <c r="U243">
        <v>33</v>
      </c>
      <c r="V243">
        <v>33</v>
      </c>
      <c r="W243">
        <v>33.25</v>
      </c>
      <c r="X243">
        <v>33.03</v>
      </c>
      <c r="Y243">
        <v>33</v>
      </c>
      <c r="Z243">
        <v>70.03</v>
      </c>
    </row>
    <row r="244" spans="1:26">
      <c r="A244" t="s">
        <v>853</v>
      </c>
      <c r="B244">
        <v>31</v>
      </c>
      <c r="C244">
        <v>1</v>
      </c>
      <c r="D244">
        <v>31.25</v>
      </c>
      <c r="E244">
        <v>31.33</v>
      </c>
      <c r="F244">
        <v>31.25</v>
      </c>
      <c r="G244">
        <v>30.72</v>
      </c>
      <c r="H244">
        <v>31.25</v>
      </c>
      <c r="I244">
        <v>31.25</v>
      </c>
      <c r="J244">
        <v>31.25</v>
      </c>
      <c r="K244">
        <v>31.25</v>
      </c>
      <c r="L244">
        <v>31.31</v>
      </c>
      <c r="M244">
        <v>31.25</v>
      </c>
      <c r="N244">
        <v>0</v>
      </c>
      <c r="O244">
        <v>30.93</v>
      </c>
      <c r="P244">
        <v>31.25</v>
      </c>
      <c r="Q244">
        <v>31</v>
      </c>
      <c r="R244">
        <v>31.25</v>
      </c>
      <c r="S244" s="6">
        <v>31.33</v>
      </c>
      <c r="T244">
        <v>31.63</v>
      </c>
      <c r="U244">
        <v>31.25</v>
      </c>
      <c r="V244">
        <v>30.94</v>
      </c>
      <c r="W244">
        <v>31.63</v>
      </c>
      <c r="X244">
        <v>31.25</v>
      </c>
      <c r="Y244">
        <v>31.46</v>
      </c>
      <c r="Z244">
        <v>0</v>
      </c>
    </row>
    <row r="245" spans="1:26">
      <c r="A245" t="s">
        <v>854</v>
      </c>
      <c r="B245">
        <v>30</v>
      </c>
      <c r="C245">
        <v>1</v>
      </c>
      <c r="D245">
        <v>30.43</v>
      </c>
      <c r="E245">
        <v>31.33</v>
      </c>
      <c r="F245">
        <v>31.25</v>
      </c>
      <c r="G245">
        <v>30.72</v>
      </c>
      <c r="H245">
        <v>31.25</v>
      </c>
      <c r="I245">
        <v>31.25</v>
      </c>
      <c r="J245">
        <v>31.25</v>
      </c>
      <c r="K245">
        <v>31.25</v>
      </c>
      <c r="L245">
        <v>31.31</v>
      </c>
      <c r="M245">
        <v>31.25</v>
      </c>
      <c r="N245">
        <v>0</v>
      </c>
      <c r="O245">
        <v>30.93</v>
      </c>
      <c r="P245">
        <v>31.25</v>
      </c>
      <c r="Q245">
        <v>30</v>
      </c>
      <c r="R245">
        <v>31.25</v>
      </c>
      <c r="S245" s="6">
        <v>31.33</v>
      </c>
      <c r="T245">
        <v>31.63</v>
      </c>
      <c r="U245">
        <v>31.25</v>
      </c>
      <c r="V245">
        <v>30.94</v>
      </c>
      <c r="W245">
        <v>31.63</v>
      </c>
      <c r="X245">
        <v>31.25</v>
      </c>
      <c r="Y245">
        <v>31.46</v>
      </c>
      <c r="Z245">
        <v>0</v>
      </c>
    </row>
    <row r="246" spans="1:26">
      <c r="A246" t="s">
        <v>855</v>
      </c>
      <c r="B246">
        <v>29</v>
      </c>
      <c r="C246">
        <v>0</v>
      </c>
      <c r="D246">
        <v>29.62</v>
      </c>
      <c r="E246">
        <v>29.63</v>
      </c>
      <c r="F246">
        <v>29.62</v>
      </c>
      <c r="G246">
        <v>28.72</v>
      </c>
      <c r="H246">
        <v>29.62</v>
      </c>
      <c r="I246">
        <v>29.62</v>
      </c>
      <c r="J246">
        <v>29.63</v>
      </c>
      <c r="K246">
        <v>29.63</v>
      </c>
      <c r="L246">
        <v>28.69</v>
      </c>
      <c r="M246">
        <v>29.62</v>
      </c>
      <c r="N246">
        <v>0</v>
      </c>
      <c r="O246">
        <v>28.46</v>
      </c>
      <c r="P246">
        <v>29.63</v>
      </c>
      <c r="Q246">
        <v>29</v>
      </c>
      <c r="R246">
        <v>29.625</v>
      </c>
      <c r="S246" s="6">
        <v>29.63</v>
      </c>
      <c r="T246">
        <v>30</v>
      </c>
      <c r="U246">
        <v>29.62</v>
      </c>
      <c r="V246">
        <v>29.63</v>
      </c>
      <c r="W246">
        <v>30</v>
      </c>
      <c r="X246">
        <v>29.63</v>
      </c>
      <c r="Y246">
        <v>29.6</v>
      </c>
      <c r="Z246">
        <v>70</v>
      </c>
    </row>
    <row r="247" spans="1:26">
      <c r="A247" t="s">
        <v>856</v>
      </c>
      <c r="B247">
        <v>28</v>
      </c>
      <c r="C247">
        <v>0</v>
      </c>
      <c r="D247">
        <v>29.62</v>
      </c>
      <c r="E247">
        <v>29.63</v>
      </c>
      <c r="F247">
        <v>29.62</v>
      </c>
      <c r="G247">
        <v>28.72</v>
      </c>
      <c r="H247">
        <v>29.62</v>
      </c>
      <c r="I247">
        <v>29.62</v>
      </c>
      <c r="J247">
        <v>29.63</v>
      </c>
      <c r="K247">
        <v>29.63</v>
      </c>
      <c r="L247">
        <v>28.69</v>
      </c>
      <c r="M247">
        <v>29.62</v>
      </c>
      <c r="N247">
        <v>0</v>
      </c>
      <c r="O247">
        <v>28.46</v>
      </c>
      <c r="P247">
        <v>29.63</v>
      </c>
      <c r="Q247">
        <v>28</v>
      </c>
      <c r="R247">
        <v>29.625</v>
      </c>
      <c r="S247" s="6">
        <v>29.63</v>
      </c>
      <c r="T247">
        <v>30</v>
      </c>
      <c r="U247">
        <v>29.62</v>
      </c>
      <c r="V247">
        <v>29.63</v>
      </c>
      <c r="W247">
        <v>30</v>
      </c>
      <c r="X247">
        <v>29.63</v>
      </c>
      <c r="Y247">
        <v>29.6</v>
      </c>
      <c r="Z247">
        <v>70</v>
      </c>
    </row>
    <row r="248" spans="1:26">
      <c r="A248" t="s">
        <v>857</v>
      </c>
      <c r="B248">
        <v>26</v>
      </c>
      <c r="C248">
        <v>0</v>
      </c>
      <c r="D248">
        <v>29.62</v>
      </c>
      <c r="E248">
        <v>29.63</v>
      </c>
      <c r="F248">
        <v>29.62</v>
      </c>
      <c r="G248">
        <v>28.72</v>
      </c>
      <c r="H248">
        <v>29.62</v>
      </c>
      <c r="I248">
        <v>29.62</v>
      </c>
      <c r="J248">
        <v>29.63</v>
      </c>
      <c r="K248">
        <v>29.63</v>
      </c>
      <c r="L248">
        <v>28.69</v>
      </c>
      <c r="M248">
        <v>29.62</v>
      </c>
      <c r="N248">
        <v>0</v>
      </c>
      <c r="O248">
        <v>28.46</v>
      </c>
      <c r="P248">
        <v>29.63</v>
      </c>
      <c r="Q248">
        <v>26</v>
      </c>
      <c r="R248">
        <v>29.625</v>
      </c>
      <c r="S248" s="6">
        <v>29.63</v>
      </c>
      <c r="T248">
        <v>30</v>
      </c>
      <c r="U248">
        <v>29.62</v>
      </c>
      <c r="V248">
        <v>29.63</v>
      </c>
      <c r="W248">
        <v>30</v>
      </c>
      <c r="X248">
        <v>29.63</v>
      </c>
      <c r="Y248">
        <v>29.6</v>
      </c>
      <c r="Z248">
        <v>70</v>
      </c>
    </row>
    <row r="249" spans="1:26">
      <c r="A249" t="s">
        <v>858</v>
      </c>
      <c r="B249">
        <v>72</v>
      </c>
      <c r="C249">
        <v>100</v>
      </c>
      <c r="D249">
        <v>68.37</v>
      </c>
      <c r="E249">
        <v>68.38</v>
      </c>
      <c r="F249">
        <v>68.37</v>
      </c>
      <c r="G249">
        <v>67.44</v>
      </c>
      <c r="H249">
        <v>68.37</v>
      </c>
      <c r="I249">
        <v>68.37</v>
      </c>
      <c r="J249">
        <v>67.069999999999993</v>
      </c>
      <c r="K249">
        <v>70.239999999999995</v>
      </c>
      <c r="L249">
        <v>68.37</v>
      </c>
      <c r="M249">
        <v>68.37</v>
      </c>
      <c r="N249">
        <v>150</v>
      </c>
      <c r="O249">
        <v>68.040000000000006</v>
      </c>
      <c r="P249">
        <v>69.88</v>
      </c>
      <c r="Q249">
        <v>72</v>
      </c>
      <c r="R249">
        <v>68.375</v>
      </c>
      <c r="S249" s="6">
        <v>68.38</v>
      </c>
      <c r="T249">
        <v>68.38</v>
      </c>
      <c r="U249">
        <v>68.37</v>
      </c>
      <c r="V249">
        <v>68.540000000000006</v>
      </c>
      <c r="W249">
        <v>68.38</v>
      </c>
      <c r="X249">
        <v>68.38</v>
      </c>
      <c r="Y249">
        <v>65.5</v>
      </c>
      <c r="Z249">
        <v>71</v>
      </c>
    </row>
    <row r="250" spans="1:26">
      <c r="A250" t="s">
        <v>859</v>
      </c>
      <c r="B250">
        <v>70</v>
      </c>
      <c r="C250">
        <v>99</v>
      </c>
      <c r="D250">
        <v>67</v>
      </c>
      <c r="E250">
        <v>67.239999999999995</v>
      </c>
      <c r="F250">
        <v>67</v>
      </c>
      <c r="G250">
        <v>66.44</v>
      </c>
      <c r="H250">
        <v>67</v>
      </c>
      <c r="I250">
        <v>67</v>
      </c>
      <c r="J250">
        <v>66.52</v>
      </c>
      <c r="K250">
        <v>68.37</v>
      </c>
      <c r="L250">
        <v>67.44</v>
      </c>
      <c r="M250">
        <v>67</v>
      </c>
      <c r="N250">
        <v>146.99</v>
      </c>
      <c r="O250">
        <v>66.930000000000007</v>
      </c>
      <c r="P250">
        <v>68</v>
      </c>
      <c r="Q250">
        <v>70</v>
      </c>
      <c r="R250">
        <v>67</v>
      </c>
      <c r="S250" s="6">
        <v>67.239999999999995</v>
      </c>
      <c r="T250">
        <v>67.5</v>
      </c>
      <c r="U250">
        <v>67</v>
      </c>
      <c r="V250">
        <v>67.14</v>
      </c>
      <c r="W250">
        <v>67.5</v>
      </c>
      <c r="X250">
        <v>67</v>
      </c>
      <c r="Y250">
        <v>65.23</v>
      </c>
      <c r="Z250">
        <v>70.989999999999995</v>
      </c>
    </row>
    <row r="251" spans="1:26">
      <c r="A251" t="s">
        <v>860</v>
      </c>
      <c r="B251">
        <v>69</v>
      </c>
      <c r="C251">
        <v>98</v>
      </c>
      <c r="D251">
        <v>66.27</v>
      </c>
      <c r="E251">
        <v>66.709999999999994</v>
      </c>
      <c r="F251">
        <v>66.27</v>
      </c>
      <c r="G251">
        <v>65.69</v>
      </c>
      <c r="H251">
        <v>66.27</v>
      </c>
      <c r="I251">
        <v>66.27</v>
      </c>
      <c r="J251">
        <v>65.989999999999995</v>
      </c>
      <c r="K251">
        <v>67.55</v>
      </c>
      <c r="L251">
        <v>66.66</v>
      </c>
      <c r="M251">
        <v>66.27</v>
      </c>
      <c r="N251">
        <v>145.38999999999999</v>
      </c>
      <c r="O251">
        <v>66.14</v>
      </c>
      <c r="P251">
        <v>67.02</v>
      </c>
      <c r="Q251">
        <v>69</v>
      </c>
      <c r="R251">
        <v>66.270799999999994</v>
      </c>
      <c r="S251" s="6">
        <v>66.709999999999994</v>
      </c>
      <c r="T251">
        <v>66.94</v>
      </c>
      <c r="U251">
        <v>66.27</v>
      </c>
      <c r="V251">
        <v>66.290000000000006</v>
      </c>
      <c r="W251">
        <v>66.75</v>
      </c>
      <c r="X251">
        <v>66.27</v>
      </c>
      <c r="Y251">
        <v>64.88</v>
      </c>
      <c r="Z251">
        <v>70.98</v>
      </c>
    </row>
    <row r="252" spans="1:26">
      <c r="A252" t="s">
        <v>861</v>
      </c>
      <c r="B252">
        <v>68</v>
      </c>
      <c r="C252">
        <v>97</v>
      </c>
      <c r="D252">
        <v>65.540000000000006</v>
      </c>
      <c r="E252">
        <v>66.010000000000005</v>
      </c>
      <c r="F252">
        <v>65.540000000000006</v>
      </c>
      <c r="G252">
        <v>64.94</v>
      </c>
      <c r="H252">
        <v>65.540000000000006</v>
      </c>
      <c r="I252">
        <v>65.540000000000006</v>
      </c>
      <c r="J252">
        <v>65.48</v>
      </c>
      <c r="K252">
        <v>66.760000000000005</v>
      </c>
      <c r="L252">
        <v>65.849999999999994</v>
      </c>
      <c r="M252">
        <v>65.540000000000006</v>
      </c>
      <c r="N252">
        <v>143.79</v>
      </c>
      <c r="O252">
        <v>65.510000000000005</v>
      </c>
      <c r="P252">
        <v>66.040000000000006</v>
      </c>
      <c r="Q252">
        <v>68</v>
      </c>
      <c r="R252">
        <v>65.541600000000003</v>
      </c>
      <c r="S252" s="6">
        <v>66.010000000000005</v>
      </c>
      <c r="T252">
        <v>66.02</v>
      </c>
      <c r="U252">
        <v>65.540000000000006</v>
      </c>
      <c r="V252">
        <v>65.599999999999994</v>
      </c>
      <c r="W252">
        <v>65.63</v>
      </c>
      <c r="X252">
        <v>65.540000000000006</v>
      </c>
      <c r="Y252">
        <v>64.59</v>
      </c>
      <c r="Z252">
        <v>70.97</v>
      </c>
    </row>
    <row r="253" spans="1:26">
      <c r="A253" t="s">
        <v>862</v>
      </c>
      <c r="B253">
        <v>67</v>
      </c>
      <c r="C253">
        <v>96</v>
      </c>
      <c r="D253">
        <v>65.02</v>
      </c>
      <c r="E253">
        <v>65.25</v>
      </c>
      <c r="F253">
        <v>65.02</v>
      </c>
      <c r="G253">
        <v>64.53</v>
      </c>
      <c r="H253">
        <v>65.02</v>
      </c>
      <c r="I253">
        <v>65.02</v>
      </c>
      <c r="J253">
        <v>64.97</v>
      </c>
      <c r="K253">
        <v>65.69</v>
      </c>
      <c r="L253">
        <v>65.3</v>
      </c>
      <c r="M253">
        <v>65.02</v>
      </c>
      <c r="N253">
        <v>142.65</v>
      </c>
      <c r="O253">
        <v>65.02</v>
      </c>
      <c r="P253">
        <v>65.27</v>
      </c>
      <c r="Q253">
        <v>67</v>
      </c>
      <c r="R253">
        <v>65.020799999999994</v>
      </c>
      <c r="S253" s="6">
        <v>65.25</v>
      </c>
      <c r="T253">
        <v>65.39</v>
      </c>
      <c r="U253">
        <v>65.02</v>
      </c>
      <c r="V253">
        <v>65.06</v>
      </c>
      <c r="W253">
        <v>65.13</v>
      </c>
      <c r="X253">
        <v>65.02</v>
      </c>
      <c r="Y253">
        <v>64.239999999999995</v>
      </c>
      <c r="Z253">
        <v>70.959999999999994</v>
      </c>
    </row>
    <row r="254" spans="1:26">
      <c r="A254" t="s">
        <v>863</v>
      </c>
      <c r="B254">
        <v>66</v>
      </c>
      <c r="C254">
        <v>95</v>
      </c>
      <c r="D254">
        <v>64.53</v>
      </c>
      <c r="E254">
        <v>64.650000000000006</v>
      </c>
      <c r="F254">
        <v>64.53</v>
      </c>
      <c r="G254">
        <v>64.11</v>
      </c>
      <c r="H254">
        <v>64.53</v>
      </c>
      <c r="I254">
        <v>64.53</v>
      </c>
      <c r="J254">
        <v>64.55</v>
      </c>
      <c r="K254">
        <v>65.209999999999994</v>
      </c>
      <c r="L254">
        <v>64.91</v>
      </c>
      <c r="M254">
        <v>64.53</v>
      </c>
      <c r="N254">
        <v>141.58000000000001</v>
      </c>
      <c r="O254">
        <v>64.53</v>
      </c>
      <c r="P254">
        <v>64.66</v>
      </c>
      <c r="Q254">
        <v>66</v>
      </c>
      <c r="R254">
        <v>64.537400000000005</v>
      </c>
      <c r="S254" s="6">
        <v>64.650000000000006</v>
      </c>
      <c r="T254">
        <v>64.97</v>
      </c>
      <c r="U254">
        <v>64.53</v>
      </c>
      <c r="V254">
        <v>64.56</v>
      </c>
      <c r="W254">
        <v>64.75</v>
      </c>
      <c r="X254">
        <v>64.540000000000006</v>
      </c>
      <c r="Y254">
        <v>63.95</v>
      </c>
      <c r="Z254">
        <v>70.95</v>
      </c>
    </row>
    <row r="255" spans="1:26">
      <c r="A255" t="s">
        <v>864</v>
      </c>
      <c r="B255">
        <v>65</v>
      </c>
      <c r="C255">
        <v>92</v>
      </c>
      <c r="D255">
        <v>63.48</v>
      </c>
      <c r="E255">
        <v>63.49</v>
      </c>
      <c r="F255">
        <v>63.48</v>
      </c>
      <c r="G255">
        <v>63.21</v>
      </c>
      <c r="H255">
        <v>63.48</v>
      </c>
      <c r="I255">
        <v>63.48</v>
      </c>
      <c r="J255">
        <v>63.49</v>
      </c>
      <c r="K255">
        <v>63.48</v>
      </c>
      <c r="L255">
        <v>63.98</v>
      </c>
      <c r="M255">
        <v>63.48</v>
      </c>
      <c r="N255">
        <v>139.27000000000001</v>
      </c>
      <c r="O255">
        <v>63.48</v>
      </c>
      <c r="P255">
        <v>63.48</v>
      </c>
      <c r="Q255">
        <v>65</v>
      </c>
      <c r="R255">
        <v>63.485100000000003</v>
      </c>
      <c r="S255" s="6">
        <v>63.49</v>
      </c>
      <c r="T255">
        <v>64</v>
      </c>
      <c r="U255">
        <v>63.48</v>
      </c>
      <c r="V255">
        <v>63.49</v>
      </c>
      <c r="W255">
        <v>63.75</v>
      </c>
      <c r="X255">
        <v>63.47</v>
      </c>
      <c r="Y255">
        <v>63.25</v>
      </c>
      <c r="Z255">
        <v>70.92</v>
      </c>
    </row>
    <row r="256" spans="1:26">
      <c r="A256" t="s">
        <v>865</v>
      </c>
      <c r="B256">
        <v>64</v>
      </c>
      <c r="C256">
        <v>90</v>
      </c>
      <c r="D256">
        <v>62.8</v>
      </c>
      <c r="E256">
        <v>62.81</v>
      </c>
      <c r="F256">
        <v>62.8</v>
      </c>
      <c r="G256">
        <v>62.44</v>
      </c>
      <c r="H256">
        <v>62.8</v>
      </c>
      <c r="I256">
        <v>62.8</v>
      </c>
      <c r="J256">
        <v>62.81</v>
      </c>
      <c r="K256">
        <v>62.81</v>
      </c>
      <c r="L256">
        <v>63.23</v>
      </c>
      <c r="M256">
        <v>62.8</v>
      </c>
      <c r="N256">
        <v>137.78</v>
      </c>
      <c r="O256">
        <v>62.8</v>
      </c>
      <c r="P256">
        <v>62.81</v>
      </c>
      <c r="Q256">
        <v>64</v>
      </c>
      <c r="R256">
        <v>62.807699999999997</v>
      </c>
      <c r="S256" s="6">
        <v>62.81</v>
      </c>
      <c r="T256">
        <v>63.28</v>
      </c>
      <c r="U256">
        <v>62.8</v>
      </c>
      <c r="V256">
        <v>62.81</v>
      </c>
      <c r="W256">
        <v>63</v>
      </c>
      <c r="X256">
        <v>62.8</v>
      </c>
      <c r="Y256">
        <v>62.82</v>
      </c>
      <c r="Z256">
        <v>70.900000000000006</v>
      </c>
    </row>
    <row r="257" spans="1:26">
      <c r="A257" t="s">
        <v>866</v>
      </c>
      <c r="B257">
        <v>63</v>
      </c>
      <c r="C257">
        <v>88</v>
      </c>
      <c r="D257">
        <v>62.1</v>
      </c>
      <c r="E257">
        <v>62.11</v>
      </c>
      <c r="F257">
        <v>62.1</v>
      </c>
      <c r="G257">
        <v>62.01</v>
      </c>
      <c r="H257">
        <v>62.1</v>
      </c>
      <c r="I257">
        <v>62.1</v>
      </c>
      <c r="J257">
        <v>62.11</v>
      </c>
      <c r="K257">
        <v>62.12</v>
      </c>
      <c r="L257">
        <v>62.58</v>
      </c>
      <c r="M257">
        <v>62.1</v>
      </c>
      <c r="N257">
        <v>136.24</v>
      </c>
      <c r="O257">
        <v>62.1</v>
      </c>
      <c r="P257">
        <v>62.11</v>
      </c>
      <c r="Q257">
        <v>63</v>
      </c>
      <c r="R257">
        <v>62.109499999999997</v>
      </c>
      <c r="S257" s="6">
        <v>62.11</v>
      </c>
      <c r="T257">
        <v>62.63</v>
      </c>
      <c r="U257">
        <v>62.1</v>
      </c>
      <c r="V257">
        <v>62.11</v>
      </c>
      <c r="W257">
        <v>62.25</v>
      </c>
      <c r="X257">
        <v>62.11</v>
      </c>
      <c r="Y257">
        <v>62.39</v>
      </c>
      <c r="Z257">
        <v>70.88</v>
      </c>
    </row>
    <row r="258" spans="1:26">
      <c r="A258" t="s">
        <v>867</v>
      </c>
      <c r="B258">
        <v>62</v>
      </c>
      <c r="C258">
        <v>86</v>
      </c>
      <c r="D258">
        <v>61.43</v>
      </c>
      <c r="E258">
        <v>61.44</v>
      </c>
      <c r="F258">
        <v>61.43</v>
      </c>
      <c r="G258">
        <v>61.44</v>
      </c>
      <c r="H258">
        <v>61.43</v>
      </c>
      <c r="I258">
        <v>61.43</v>
      </c>
      <c r="J258">
        <v>61.44</v>
      </c>
      <c r="K258">
        <v>61.47</v>
      </c>
      <c r="L258">
        <v>61.86</v>
      </c>
      <c r="M258">
        <v>61.43</v>
      </c>
      <c r="N258">
        <v>134.77000000000001</v>
      </c>
      <c r="O258">
        <v>61.43</v>
      </c>
      <c r="P258">
        <v>61.44</v>
      </c>
      <c r="Q258">
        <v>62</v>
      </c>
      <c r="R258">
        <v>61.4375</v>
      </c>
      <c r="S258" s="6">
        <v>61.44</v>
      </c>
      <c r="T258">
        <v>61.88</v>
      </c>
      <c r="U258">
        <v>61.43</v>
      </c>
      <c r="V258">
        <v>61.44</v>
      </c>
      <c r="W258">
        <v>61.63</v>
      </c>
      <c r="X258">
        <v>61.44</v>
      </c>
      <c r="Y258">
        <v>61.87</v>
      </c>
      <c r="Z258">
        <v>70.86</v>
      </c>
    </row>
    <row r="259" spans="1:26">
      <c r="A259" t="s">
        <v>868</v>
      </c>
      <c r="B259">
        <v>61</v>
      </c>
      <c r="C259">
        <v>84</v>
      </c>
      <c r="D259">
        <v>60.76</v>
      </c>
      <c r="E259">
        <v>60.76</v>
      </c>
      <c r="F259">
        <v>60.76</v>
      </c>
      <c r="G259">
        <v>60.69</v>
      </c>
      <c r="H259">
        <v>60.76</v>
      </c>
      <c r="I259">
        <v>60.76</v>
      </c>
      <c r="J259">
        <v>60.76</v>
      </c>
      <c r="K259">
        <v>60.78</v>
      </c>
      <c r="L259">
        <v>61.31</v>
      </c>
      <c r="M259">
        <v>60.76</v>
      </c>
      <c r="N259">
        <v>133.30000000000001</v>
      </c>
      <c r="O259">
        <v>60.76</v>
      </c>
      <c r="P259">
        <v>60.76</v>
      </c>
      <c r="Q259">
        <v>61</v>
      </c>
      <c r="R259">
        <v>60.762500000000003</v>
      </c>
      <c r="S259" s="6">
        <v>60.76</v>
      </c>
      <c r="T259">
        <v>61.31</v>
      </c>
      <c r="U259">
        <v>60.76</v>
      </c>
      <c r="V259">
        <v>60.76</v>
      </c>
      <c r="W259">
        <v>60.88</v>
      </c>
      <c r="X259">
        <v>60.76</v>
      </c>
      <c r="Y259">
        <v>61.37</v>
      </c>
      <c r="Z259">
        <v>70.84</v>
      </c>
    </row>
    <row r="260" spans="1:26">
      <c r="A260" t="s">
        <v>869</v>
      </c>
      <c r="B260">
        <v>60</v>
      </c>
      <c r="C260">
        <v>82</v>
      </c>
      <c r="D260">
        <v>60.15</v>
      </c>
      <c r="E260">
        <v>60.16</v>
      </c>
      <c r="F260">
        <v>60.15</v>
      </c>
      <c r="G260">
        <v>59.94</v>
      </c>
      <c r="H260">
        <v>60.15</v>
      </c>
      <c r="I260">
        <v>60.15</v>
      </c>
      <c r="J260">
        <v>60.16</v>
      </c>
      <c r="K260">
        <v>60.16</v>
      </c>
      <c r="L260">
        <v>60.74</v>
      </c>
      <c r="M260">
        <v>60.15</v>
      </c>
      <c r="N260">
        <v>131.97</v>
      </c>
      <c r="O260">
        <v>60.15</v>
      </c>
      <c r="P260">
        <v>60.16</v>
      </c>
      <c r="Q260">
        <v>60</v>
      </c>
      <c r="R260">
        <v>60.158299999999997</v>
      </c>
      <c r="S260" s="6">
        <v>60.16</v>
      </c>
      <c r="T260">
        <v>60.74</v>
      </c>
      <c r="U260">
        <v>60.15</v>
      </c>
      <c r="V260">
        <v>60.16</v>
      </c>
      <c r="W260">
        <v>60.38</v>
      </c>
      <c r="X260">
        <v>60.16</v>
      </c>
      <c r="Y260">
        <v>60.9</v>
      </c>
      <c r="Z260">
        <v>70.819999999999993</v>
      </c>
    </row>
    <row r="261" spans="1:26">
      <c r="A261" t="s">
        <v>870</v>
      </c>
      <c r="B261">
        <v>59</v>
      </c>
      <c r="C261">
        <v>79</v>
      </c>
      <c r="D261">
        <v>59.4</v>
      </c>
      <c r="E261">
        <v>59.4</v>
      </c>
      <c r="F261">
        <v>59.4</v>
      </c>
      <c r="G261">
        <v>59.14</v>
      </c>
      <c r="H261">
        <v>59.4</v>
      </c>
      <c r="I261">
        <v>59.4</v>
      </c>
      <c r="J261">
        <v>59.4</v>
      </c>
      <c r="K261">
        <v>59.42</v>
      </c>
      <c r="L261">
        <v>59.86</v>
      </c>
      <c r="M261">
        <v>59.4</v>
      </c>
      <c r="N261">
        <v>130.32</v>
      </c>
      <c r="O261">
        <v>59.4</v>
      </c>
      <c r="P261">
        <v>59.4</v>
      </c>
      <c r="Q261">
        <v>59</v>
      </c>
      <c r="R261">
        <v>59.402000000000001</v>
      </c>
      <c r="S261" s="6">
        <v>59.4</v>
      </c>
      <c r="T261">
        <v>59.86</v>
      </c>
      <c r="U261">
        <v>59.4</v>
      </c>
      <c r="V261">
        <v>59.4</v>
      </c>
      <c r="W261">
        <v>59.63</v>
      </c>
      <c r="X261">
        <v>59.4</v>
      </c>
      <c r="Y261">
        <v>60.18</v>
      </c>
      <c r="Z261">
        <v>70.790000000000006</v>
      </c>
    </row>
    <row r="262" spans="1:26">
      <c r="A262" t="s">
        <v>871</v>
      </c>
      <c r="B262">
        <v>58</v>
      </c>
      <c r="C262">
        <v>76</v>
      </c>
      <c r="D262">
        <v>58.68</v>
      </c>
      <c r="E262">
        <v>58.68</v>
      </c>
      <c r="F262">
        <v>58.68</v>
      </c>
      <c r="G262">
        <v>58.54</v>
      </c>
      <c r="H262">
        <v>58.68</v>
      </c>
      <c r="I262">
        <v>58.68</v>
      </c>
      <c r="J262">
        <v>58.68</v>
      </c>
      <c r="K262">
        <v>58.7</v>
      </c>
      <c r="L262">
        <v>59.15</v>
      </c>
      <c r="M262">
        <v>58.68</v>
      </c>
      <c r="N262">
        <v>128.74</v>
      </c>
      <c r="O262">
        <v>58.68</v>
      </c>
      <c r="P262">
        <v>58.68</v>
      </c>
      <c r="Q262">
        <v>58</v>
      </c>
      <c r="R262">
        <v>58.683300000000003</v>
      </c>
      <c r="S262" s="6">
        <v>58.68</v>
      </c>
      <c r="T262">
        <v>59.15</v>
      </c>
      <c r="U262">
        <v>58.68</v>
      </c>
      <c r="V262">
        <v>58.68</v>
      </c>
      <c r="W262">
        <v>58.88</v>
      </c>
      <c r="X262">
        <v>58.68</v>
      </c>
      <c r="Y262">
        <v>59.4</v>
      </c>
      <c r="Z262">
        <v>70.760000000000005</v>
      </c>
    </row>
    <row r="263" spans="1:26">
      <c r="A263" t="s">
        <v>872</v>
      </c>
      <c r="B263">
        <v>57</v>
      </c>
      <c r="C263">
        <v>72</v>
      </c>
      <c r="D263">
        <v>57.7</v>
      </c>
      <c r="E263">
        <v>57.71</v>
      </c>
      <c r="F263">
        <v>57.7</v>
      </c>
      <c r="G263">
        <v>57.69</v>
      </c>
      <c r="H263">
        <v>57.7</v>
      </c>
      <c r="I263">
        <v>57.7</v>
      </c>
      <c r="J263">
        <v>57.71</v>
      </c>
      <c r="K263">
        <v>57.71</v>
      </c>
      <c r="L263">
        <v>58.23</v>
      </c>
      <c r="M263">
        <v>57.7</v>
      </c>
      <c r="N263">
        <v>126.59</v>
      </c>
      <c r="O263">
        <v>57.7</v>
      </c>
      <c r="P263">
        <v>57.71</v>
      </c>
      <c r="Q263">
        <v>57</v>
      </c>
      <c r="R263">
        <v>57.708300000000001</v>
      </c>
      <c r="S263" s="6">
        <v>57.71</v>
      </c>
      <c r="T263">
        <v>58.23</v>
      </c>
      <c r="U263">
        <v>57.7</v>
      </c>
      <c r="V263">
        <v>57.71</v>
      </c>
      <c r="W263">
        <v>57.75</v>
      </c>
      <c r="X263">
        <v>57.71</v>
      </c>
      <c r="Y263">
        <v>58.36</v>
      </c>
      <c r="Z263">
        <v>70.72</v>
      </c>
    </row>
    <row r="264" spans="1:26">
      <c r="A264" t="s">
        <v>873</v>
      </c>
      <c r="B264">
        <v>56</v>
      </c>
      <c r="C264">
        <v>68</v>
      </c>
      <c r="D264">
        <v>56.68</v>
      </c>
      <c r="E264">
        <v>56.69</v>
      </c>
      <c r="F264">
        <v>56.68</v>
      </c>
      <c r="G264">
        <v>56.44</v>
      </c>
      <c r="H264">
        <v>56.68</v>
      </c>
      <c r="I264">
        <v>56.68</v>
      </c>
      <c r="J264">
        <v>56.69</v>
      </c>
      <c r="K264">
        <v>56.69</v>
      </c>
      <c r="L264">
        <v>57.17</v>
      </c>
      <c r="M264">
        <v>56.68</v>
      </c>
      <c r="N264">
        <v>124.35</v>
      </c>
      <c r="O264">
        <v>56.68</v>
      </c>
      <c r="P264">
        <v>56.69</v>
      </c>
      <c r="Q264">
        <v>56</v>
      </c>
      <c r="R264">
        <v>56.687399999999997</v>
      </c>
      <c r="S264" s="6">
        <v>56.69</v>
      </c>
      <c r="T264">
        <v>57.17</v>
      </c>
      <c r="U264">
        <v>56.68</v>
      </c>
      <c r="V264">
        <v>56.69</v>
      </c>
      <c r="W264">
        <v>56.75</v>
      </c>
      <c r="X264">
        <v>56.69</v>
      </c>
      <c r="Y264">
        <v>57.27</v>
      </c>
      <c r="Z264">
        <v>70.680000000000007</v>
      </c>
    </row>
    <row r="265" spans="1:26">
      <c r="A265" t="s">
        <v>874</v>
      </c>
      <c r="B265">
        <v>55</v>
      </c>
      <c r="C265">
        <v>65</v>
      </c>
      <c r="D265">
        <v>55.78</v>
      </c>
      <c r="E265">
        <v>55.78</v>
      </c>
      <c r="F265">
        <v>55.78</v>
      </c>
      <c r="G265">
        <v>55.64</v>
      </c>
      <c r="H265">
        <v>55.78</v>
      </c>
      <c r="I265">
        <v>55.78</v>
      </c>
      <c r="J265">
        <v>55.78</v>
      </c>
      <c r="K265">
        <v>55.78</v>
      </c>
      <c r="L265">
        <v>56.22</v>
      </c>
      <c r="M265">
        <v>55.78</v>
      </c>
      <c r="N265">
        <v>122.38</v>
      </c>
      <c r="O265">
        <v>55.78</v>
      </c>
      <c r="P265">
        <v>55.78</v>
      </c>
      <c r="Q265">
        <v>55</v>
      </c>
      <c r="R265">
        <v>55.781199999999998</v>
      </c>
      <c r="S265" s="6">
        <v>55.78</v>
      </c>
      <c r="T265">
        <v>56.22</v>
      </c>
      <c r="U265">
        <v>55.78</v>
      </c>
      <c r="V265">
        <v>55.78</v>
      </c>
      <c r="W265">
        <v>55.88</v>
      </c>
      <c r="X265">
        <v>55.78</v>
      </c>
      <c r="Y265">
        <v>56.28</v>
      </c>
      <c r="Z265">
        <v>70.650000000000006</v>
      </c>
    </row>
    <row r="266" spans="1:26">
      <c r="A266" t="s">
        <v>875</v>
      </c>
      <c r="B266">
        <v>54</v>
      </c>
      <c r="C266">
        <v>63</v>
      </c>
      <c r="D266">
        <v>55.18</v>
      </c>
      <c r="E266">
        <v>55.18</v>
      </c>
      <c r="F266">
        <v>55.18</v>
      </c>
      <c r="G266">
        <v>55.24</v>
      </c>
      <c r="H266">
        <v>55.18</v>
      </c>
      <c r="I266">
        <v>55.18</v>
      </c>
      <c r="J266">
        <v>55.18</v>
      </c>
      <c r="K266">
        <v>55.18</v>
      </c>
      <c r="L266">
        <v>55.65</v>
      </c>
      <c r="M266">
        <v>55.18</v>
      </c>
      <c r="N266">
        <v>121.06</v>
      </c>
      <c r="O266">
        <v>55.18</v>
      </c>
      <c r="P266">
        <v>55.18</v>
      </c>
      <c r="Q266">
        <v>54</v>
      </c>
      <c r="R266">
        <v>55.183300000000003</v>
      </c>
      <c r="S266" s="6">
        <v>55.18</v>
      </c>
      <c r="T266">
        <v>55.65</v>
      </c>
      <c r="U266">
        <v>55.18</v>
      </c>
      <c r="V266">
        <v>55.18</v>
      </c>
      <c r="W266">
        <v>55.13</v>
      </c>
      <c r="X266">
        <v>55.18</v>
      </c>
      <c r="Y266">
        <v>55.62</v>
      </c>
      <c r="Z266">
        <v>70.63</v>
      </c>
    </row>
    <row r="267" spans="1:26">
      <c r="A267" t="s">
        <v>876</v>
      </c>
      <c r="B267">
        <v>53</v>
      </c>
      <c r="C267">
        <v>60</v>
      </c>
      <c r="D267">
        <v>54.34</v>
      </c>
      <c r="E267">
        <v>54.34</v>
      </c>
      <c r="F267">
        <v>54.34</v>
      </c>
      <c r="G267">
        <v>54.64</v>
      </c>
      <c r="H267">
        <v>54.34</v>
      </c>
      <c r="I267">
        <v>54.34</v>
      </c>
      <c r="J267">
        <v>54.34</v>
      </c>
      <c r="K267">
        <v>54.34</v>
      </c>
      <c r="L267">
        <v>54.83</v>
      </c>
      <c r="M267">
        <v>54.34</v>
      </c>
      <c r="N267">
        <v>119.22</v>
      </c>
      <c r="O267">
        <v>54.34</v>
      </c>
      <c r="P267">
        <v>54.34</v>
      </c>
      <c r="Q267">
        <v>53</v>
      </c>
      <c r="R267">
        <v>54.3416</v>
      </c>
      <c r="S267" s="6">
        <v>54.34</v>
      </c>
      <c r="T267">
        <v>54.83</v>
      </c>
      <c r="U267">
        <v>54.34</v>
      </c>
      <c r="V267">
        <v>54.34</v>
      </c>
      <c r="W267">
        <v>54.63</v>
      </c>
      <c r="X267">
        <v>54.34</v>
      </c>
      <c r="Y267">
        <v>54.54</v>
      </c>
      <c r="Z267">
        <v>70.599999999999994</v>
      </c>
    </row>
    <row r="268" spans="1:26">
      <c r="A268" t="s">
        <v>877</v>
      </c>
      <c r="B268">
        <v>52</v>
      </c>
      <c r="C268">
        <v>57</v>
      </c>
      <c r="D268">
        <v>53.39</v>
      </c>
      <c r="E268">
        <v>53.4</v>
      </c>
      <c r="F268">
        <v>53.39</v>
      </c>
      <c r="G268">
        <v>53.69</v>
      </c>
      <c r="H268">
        <v>53.39</v>
      </c>
      <c r="I268">
        <v>53.39</v>
      </c>
      <c r="J268">
        <v>53.4</v>
      </c>
      <c r="K268">
        <v>53.4</v>
      </c>
      <c r="L268">
        <v>53.89</v>
      </c>
      <c r="M268">
        <v>53.39</v>
      </c>
      <c r="N268">
        <v>116.92</v>
      </c>
      <c r="O268">
        <v>53.39</v>
      </c>
      <c r="P268">
        <v>53.4</v>
      </c>
      <c r="Q268">
        <v>52</v>
      </c>
      <c r="R268">
        <v>53.395800000000001</v>
      </c>
      <c r="S268" s="6">
        <v>53.4</v>
      </c>
      <c r="T268">
        <v>53.89</v>
      </c>
      <c r="U268">
        <v>53.39</v>
      </c>
      <c r="V268">
        <v>53.4</v>
      </c>
      <c r="W268">
        <v>53.75</v>
      </c>
      <c r="X268">
        <v>53.4</v>
      </c>
      <c r="Y268">
        <v>53.47</v>
      </c>
      <c r="Z268">
        <v>70.569999999999993</v>
      </c>
    </row>
    <row r="269" spans="1:26">
      <c r="A269" t="s">
        <v>878</v>
      </c>
      <c r="B269">
        <v>51</v>
      </c>
      <c r="C269">
        <v>54</v>
      </c>
      <c r="D269">
        <v>52.35</v>
      </c>
      <c r="E269">
        <v>52.36</v>
      </c>
      <c r="F269">
        <v>52.35</v>
      </c>
      <c r="G269">
        <v>52.61</v>
      </c>
      <c r="H269">
        <v>52.35</v>
      </c>
      <c r="I269">
        <v>52.35</v>
      </c>
      <c r="J269">
        <v>52.36</v>
      </c>
      <c r="K269">
        <v>52.36</v>
      </c>
      <c r="L269">
        <v>52.82</v>
      </c>
      <c r="M269">
        <v>52.35</v>
      </c>
      <c r="N269">
        <v>114.61</v>
      </c>
      <c r="O269">
        <v>52.35</v>
      </c>
      <c r="P269">
        <v>52.36</v>
      </c>
      <c r="Q269">
        <v>51</v>
      </c>
      <c r="R269">
        <v>52.3583</v>
      </c>
      <c r="S269" s="6">
        <v>52.36</v>
      </c>
      <c r="T269">
        <v>52.82</v>
      </c>
      <c r="U269">
        <v>52.35</v>
      </c>
      <c r="V269">
        <v>52.36</v>
      </c>
      <c r="W269">
        <v>52.5</v>
      </c>
      <c r="X269">
        <v>52.36</v>
      </c>
      <c r="Y269">
        <v>52.28</v>
      </c>
      <c r="Z269">
        <v>70.540000000000006</v>
      </c>
    </row>
    <row r="270" spans="1:26">
      <c r="A270" t="s">
        <v>879</v>
      </c>
      <c r="B270">
        <v>50</v>
      </c>
      <c r="C270">
        <v>51</v>
      </c>
      <c r="D270">
        <v>51.28</v>
      </c>
      <c r="E270">
        <v>51.28</v>
      </c>
      <c r="F270">
        <v>51.28</v>
      </c>
      <c r="G270">
        <v>51.58</v>
      </c>
      <c r="H270">
        <v>51.28</v>
      </c>
      <c r="I270">
        <v>51.28</v>
      </c>
      <c r="J270">
        <v>51.25</v>
      </c>
      <c r="K270">
        <v>51.33</v>
      </c>
      <c r="L270">
        <v>51.78</v>
      </c>
      <c r="M270">
        <v>51.28</v>
      </c>
      <c r="N270">
        <v>112.31</v>
      </c>
      <c r="O270">
        <v>51.28</v>
      </c>
      <c r="P270">
        <v>51.28</v>
      </c>
      <c r="Q270">
        <v>50</v>
      </c>
      <c r="R270">
        <v>51.283299999999997</v>
      </c>
      <c r="S270" s="6">
        <v>51.28</v>
      </c>
      <c r="T270">
        <v>51.78</v>
      </c>
      <c r="U270">
        <v>51.28</v>
      </c>
      <c r="V270">
        <v>51.28</v>
      </c>
      <c r="W270">
        <v>51.5</v>
      </c>
      <c r="X270">
        <v>51.28</v>
      </c>
      <c r="Y270">
        <v>51.07</v>
      </c>
      <c r="Z270">
        <v>70.510000000000005</v>
      </c>
    </row>
    <row r="271" spans="1:26">
      <c r="A271" t="s">
        <v>880</v>
      </c>
      <c r="B271">
        <v>49</v>
      </c>
      <c r="C271">
        <v>49</v>
      </c>
      <c r="D271">
        <v>50.48</v>
      </c>
      <c r="E271">
        <v>50.48</v>
      </c>
      <c r="F271">
        <v>50.48</v>
      </c>
      <c r="G271">
        <v>50.94</v>
      </c>
      <c r="H271">
        <v>50.48</v>
      </c>
      <c r="I271">
        <v>50.48</v>
      </c>
      <c r="J271">
        <v>50.4</v>
      </c>
      <c r="K271">
        <v>50.48</v>
      </c>
      <c r="L271">
        <v>51.02</v>
      </c>
      <c r="M271">
        <v>50.48</v>
      </c>
      <c r="N271">
        <v>110.77</v>
      </c>
      <c r="O271">
        <v>50.48</v>
      </c>
      <c r="P271">
        <v>50.48</v>
      </c>
      <c r="Q271">
        <v>49</v>
      </c>
      <c r="R271">
        <v>50.4833</v>
      </c>
      <c r="S271" s="6">
        <v>50.48</v>
      </c>
      <c r="T271">
        <v>51.02</v>
      </c>
      <c r="U271">
        <v>50.48</v>
      </c>
      <c r="V271">
        <v>50.48</v>
      </c>
      <c r="W271">
        <v>50.63</v>
      </c>
      <c r="X271">
        <v>50.48</v>
      </c>
      <c r="Y271">
        <v>50.2</v>
      </c>
      <c r="Z271">
        <v>70.489999999999995</v>
      </c>
    </row>
    <row r="272" spans="1:26">
      <c r="A272" t="s">
        <v>881</v>
      </c>
      <c r="B272">
        <v>48</v>
      </c>
      <c r="C272">
        <v>44</v>
      </c>
      <c r="D272">
        <v>48.55</v>
      </c>
      <c r="E272">
        <v>48.55</v>
      </c>
      <c r="F272">
        <v>48.55</v>
      </c>
      <c r="G272">
        <v>48.61</v>
      </c>
      <c r="H272">
        <v>48.55</v>
      </c>
      <c r="I272">
        <v>48.55</v>
      </c>
      <c r="J272">
        <v>48.55</v>
      </c>
      <c r="K272">
        <v>48.55</v>
      </c>
      <c r="L272">
        <v>49.06</v>
      </c>
      <c r="M272">
        <v>48.55</v>
      </c>
      <c r="N272">
        <v>106.93</v>
      </c>
      <c r="O272">
        <v>48.55</v>
      </c>
      <c r="P272">
        <v>48.55</v>
      </c>
      <c r="Q272">
        <v>48</v>
      </c>
      <c r="R272">
        <v>48.552</v>
      </c>
      <c r="S272" s="6">
        <v>48.55</v>
      </c>
      <c r="T272">
        <v>49.06</v>
      </c>
      <c r="U272">
        <v>48.55</v>
      </c>
      <c r="V272">
        <v>48.55</v>
      </c>
      <c r="W272">
        <v>48.75</v>
      </c>
      <c r="X272">
        <v>48.55</v>
      </c>
      <c r="Y272">
        <v>48.08</v>
      </c>
      <c r="Z272">
        <v>70.44</v>
      </c>
    </row>
    <row r="273" spans="1:26">
      <c r="A273" t="s">
        <v>882</v>
      </c>
      <c r="B273">
        <v>47</v>
      </c>
      <c r="C273">
        <v>40</v>
      </c>
      <c r="D273">
        <v>46.95</v>
      </c>
      <c r="E273">
        <v>46.96</v>
      </c>
      <c r="F273">
        <v>46.95</v>
      </c>
      <c r="G273">
        <v>47.19</v>
      </c>
      <c r="H273">
        <v>46.95</v>
      </c>
      <c r="I273">
        <v>46.95</v>
      </c>
      <c r="J273">
        <v>46.96</v>
      </c>
      <c r="K273">
        <v>46.96</v>
      </c>
      <c r="L273">
        <v>47.48</v>
      </c>
      <c r="M273">
        <v>46.95</v>
      </c>
      <c r="N273">
        <v>103.86</v>
      </c>
      <c r="O273">
        <v>46.95</v>
      </c>
      <c r="P273">
        <v>46.96</v>
      </c>
      <c r="Q273">
        <v>47</v>
      </c>
      <c r="R273">
        <v>46.958300000000001</v>
      </c>
      <c r="S273" s="6">
        <v>46.96</v>
      </c>
      <c r="T273">
        <v>47.48</v>
      </c>
      <c r="U273">
        <v>46.95</v>
      </c>
      <c r="V273">
        <v>46.96</v>
      </c>
      <c r="W273">
        <v>47.25</v>
      </c>
      <c r="X273">
        <v>46.96</v>
      </c>
      <c r="Y273">
        <v>46.59</v>
      </c>
      <c r="Z273">
        <v>70.400000000000006</v>
      </c>
    </row>
    <row r="274" spans="1:26">
      <c r="A274" t="s">
        <v>883</v>
      </c>
      <c r="B274">
        <v>46</v>
      </c>
      <c r="C274">
        <v>37</v>
      </c>
      <c r="D274">
        <v>45.68</v>
      </c>
      <c r="E274">
        <v>45.69</v>
      </c>
      <c r="F274">
        <v>45.68</v>
      </c>
      <c r="G274">
        <v>45.39</v>
      </c>
      <c r="H274">
        <v>45.68</v>
      </c>
      <c r="I274">
        <v>45.68</v>
      </c>
      <c r="J274">
        <v>45.69</v>
      </c>
      <c r="K274">
        <v>45.69</v>
      </c>
      <c r="L274">
        <v>46.1</v>
      </c>
      <c r="M274">
        <v>45.68</v>
      </c>
      <c r="N274">
        <v>101.56</v>
      </c>
      <c r="O274">
        <v>45.68</v>
      </c>
      <c r="P274">
        <v>45.69</v>
      </c>
      <c r="Q274">
        <v>46</v>
      </c>
      <c r="R274">
        <v>45.687399999999997</v>
      </c>
      <c r="S274" s="6">
        <v>45.69</v>
      </c>
      <c r="T274">
        <v>46.1</v>
      </c>
      <c r="U274">
        <v>45.68</v>
      </c>
      <c r="V274">
        <v>45.69</v>
      </c>
      <c r="W274">
        <v>45.75</v>
      </c>
      <c r="X274">
        <v>45.69</v>
      </c>
      <c r="Y274">
        <v>45.37</v>
      </c>
      <c r="Z274">
        <v>70.37</v>
      </c>
    </row>
    <row r="275" spans="1:26">
      <c r="A275" t="s">
        <v>884</v>
      </c>
      <c r="B275">
        <v>45</v>
      </c>
      <c r="C275">
        <v>34</v>
      </c>
      <c r="D275">
        <v>44.52</v>
      </c>
      <c r="E275">
        <v>44.52</v>
      </c>
      <c r="F275">
        <v>44.52</v>
      </c>
      <c r="G275">
        <v>44.22</v>
      </c>
      <c r="H275">
        <v>44.51</v>
      </c>
      <c r="I275">
        <v>44.51</v>
      </c>
      <c r="J275">
        <v>44.52</v>
      </c>
      <c r="K275">
        <v>44.54</v>
      </c>
      <c r="L275">
        <v>44.95</v>
      </c>
      <c r="M275">
        <v>44.52</v>
      </c>
      <c r="N275">
        <v>99.25</v>
      </c>
      <c r="O275">
        <v>44.52</v>
      </c>
      <c r="P275">
        <v>44.52</v>
      </c>
      <c r="Q275">
        <v>45</v>
      </c>
      <c r="R275">
        <v>44.520800000000001</v>
      </c>
      <c r="S275" s="6">
        <v>44.52</v>
      </c>
      <c r="T275">
        <v>44.95</v>
      </c>
      <c r="U275">
        <v>44.52</v>
      </c>
      <c r="V275">
        <v>44.52</v>
      </c>
      <c r="W275">
        <v>44.63</v>
      </c>
      <c r="X275">
        <v>44.52</v>
      </c>
      <c r="Y275">
        <v>44.16</v>
      </c>
      <c r="Z275">
        <v>70.34</v>
      </c>
    </row>
    <row r="276" spans="1:26">
      <c r="A276" t="s">
        <v>885</v>
      </c>
      <c r="B276">
        <v>44</v>
      </c>
      <c r="C276">
        <v>32</v>
      </c>
      <c r="D276">
        <v>43.67</v>
      </c>
      <c r="E276">
        <v>43.68</v>
      </c>
      <c r="F276">
        <v>43.67</v>
      </c>
      <c r="G276">
        <v>43.47</v>
      </c>
      <c r="H276">
        <v>43.67</v>
      </c>
      <c r="I276">
        <v>43.67</v>
      </c>
      <c r="J276">
        <v>43.68</v>
      </c>
      <c r="K276">
        <v>43.71</v>
      </c>
      <c r="L276">
        <v>44.29</v>
      </c>
      <c r="M276">
        <v>43.67</v>
      </c>
      <c r="N276">
        <v>97.72</v>
      </c>
      <c r="O276">
        <v>43.67</v>
      </c>
      <c r="P276">
        <v>43.68</v>
      </c>
      <c r="Q276">
        <v>44</v>
      </c>
      <c r="R276">
        <v>43.677</v>
      </c>
      <c r="S276" s="6">
        <v>43.68</v>
      </c>
      <c r="T276">
        <v>44.29</v>
      </c>
      <c r="U276">
        <v>43.67</v>
      </c>
      <c r="V276">
        <v>43.68</v>
      </c>
      <c r="W276">
        <v>44</v>
      </c>
      <c r="X276">
        <v>43.68</v>
      </c>
      <c r="Y276">
        <v>43.45</v>
      </c>
      <c r="Z276">
        <v>70.319999999999993</v>
      </c>
    </row>
    <row r="277" spans="1:26">
      <c r="A277" t="s">
        <v>886</v>
      </c>
      <c r="B277">
        <v>43</v>
      </c>
      <c r="C277">
        <v>29</v>
      </c>
      <c r="D277">
        <v>42.64</v>
      </c>
      <c r="E277">
        <v>42.65</v>
      </c>
      <c r="F277">
        <v>42.64</v>
      </c>
      <c r="G277">
        <v>42.72</v>
      </c>
      <c r="H277">
        <v>42.64</v>
      </c>
      <c r="I277">
        <v>42.64</v>
      </c>
      <c r="J277">
        <v>42.65</v>
      </c>
      <c r="K277">
        <v>42.65</v>
      </c>
      <c r="L277">
        <v>43.19</v>
      </c>
      <c r="M277">
        <v>42.64</v>
      </c>
      <c r="N277">
        <v>95.41</v>
      </c>
      <c r="O277">
        <v>42.64</v>
      </c>
      <c r="P277">
        <v>42.65</v>
      </c>
      <c r="Q277">
        <v>43</v>
      </c>
      <c r="R277">
        <v>42.645800000000001</v>
      </c>
      <c r="S277" s="6">
        <v>42.65</v>
      </c>
      <c r="T277">
        <v>43.19</v>
      </c>
      <c r="U277">
        <v>42.64</v>
      </c>
      <c r="V277">
        <v>42.65</v>
      </c>
      <c r="W277">
        <v>42.75</v>
      </c>
      <c r="X277">
        <v>42.65</v>
      </c>
      <c r="Y277">
        <v>42.44</v>
      </c>
      <c r="Z277">
        <v>70.290000000000006</v>
      </c>
    </row>
    <row r="278" spans="1:26">
      <c r="A278" t="s">
        <v>887</v>
      </c>
      <c r="B278">
        <v>42</v>
      </c>
      <c r="C278">
        <v>26</v>
      </c>
      <c r="D278">
        <v>41.43</v>
      </c>
      <c r="E278">
        <v>41.44</v>
      </c>
      <c r="F278">
        <v>41.43</v>
      </c>
      <c r="G278">
        <v>41.72</v>
      </c>
      <c r="H278">
        <v>41.43</v>
      </c>
      <c r="I278">
        <v>41.43</v>
      </c>
      <c r="J278">
        <v>41.38</v>
      </c>
      <c r="K278">
        <v>41.44</v>
      </c>
      <c r="L278">
        <v>42.01</v>
      </c>
      <c r="M278">
        <v>41.43</v>
      </c>
      <c r="N278">
        <v>93.11</v>
      </c>
      <c r="O278">
        <v>41.43</v>
      </c>
      <c r="P278">
        <v>41.44</v>
      </c>
      <c r="Q278">
        <v>42</v>
      </c>
      <c r="R278">
        <v>41.437399999999997</v>
      </c>
      <c r="S278" s="6">
        <v>41.44</v>
      </c>
      <c r="T278">
        <v>42.01</v>
      </c>
      <c r="U278">
        <v>41.43</v>
      </c>
      <c r="V278">
        <v>41.44</v>
      </c>
      <c r="W278">
        <v>41.63</v>
      </c>
      <c r="X278">
        <v>41.44</v>
      </c>
      <c r="Y278">
        <v>41.46</v>
      </c>
      <c r="Z278">
        <v>70.260000000000005</v>
      </c>
    </row>
    <row r="279" spans="1:26">
      <c r="A279" t="s">
        <v>888</v>
      </c>
      <c r="B279">
        <v>41</v>
      </c>
      <c r="C279">
        <v>23</v>
      </c>
      <c r="D279">
        <v>40.42</v>
      </c>
      <c r="E279">
        <v>40.43</v>
      </c>
      <c r="F279">
        <v>40.42</v>
      </c>
      <c r="G279">
        <v>41.22</v>
      </c>
      <c r="H279">
        <v>40.42</v>
      </c>
      <c r="I279">
        <v>40.42</v>
      </c>
      <c r="J279">
        <v>40.42</v>
      </c>
      <c r="K279">
        <v>40.43</v>
      </c>
      <c r="L279">
        <v>40.880000000000003</v>
      </c>
      <c r="M279">
        <v>40.42</v>
      </c>
      <c r="N279">
        <v>90.81</v>
      </c>
      <c r="O279">
        <v>40.42</v>
      </c>
      <c r="P279">
        <v>40.43</v>
      </c>
      <c r="Q279">
        <v>41</v>
      </c>
      <c r="R279">
        <v>40.427</v>
      </c>
      <c r="S279" s="6">
        <v>40.43</v>
      </c>
      <c r="T279">
        <v>40.880000000000003</v>
      </c>
      <c r="U279">
        <v>40.42</v>
      </c>
      <c r="V279">
        <v>40.43</v>
      </c>
      <c r="W279">
        <v>40.5</v>
      </c>
      <c r="X279">
        <v>40.43</v>
      </c>
      <c r="Y279">
        <v>40.450000000000003</v>
      </c>
      <c r="Z279">
        <v>70.23</v>
      </c>
    </row>
    <row r="280" spans="1:26">
      <c r="A280" t="s">
        <v>889</v>
      </c>
      <c r="B280">
        <v>40</v>
      </c>
      <c r="C280">
        <v>20</v>
      </c>
      <c r="D280">
        <v>39.47</v>
      </c>
      <c r="E280">
        <v>39.479999999999997</v>
      </c>
      <c r="F280">
        <v>39.47</v>
      </c>
      <c r="G280">
        <v>40.39</v>
      </c>
      <c r="H280">
        <v>39.47</v>
      </c>
      <c r="I280">
        <v>39.47</v>
      </c>
      <c r="J280">
        <v>39.479999999999997</v>
      </c>
      <c r="K280">
        <v>39.479999999999997</v>
      </c>
      <c r="L280">
        <v>40.07</v>
      </c>
      <c r="M280">
        <v>39.47</v>
      </c>
      <c r="N280">
        <v>88.5</v>
      </c>
      <c r="O280">
        <v>39.47</v>
      </c>
      <c r="P280">
        <v>39.479999999999997</v>
      </c>
      <c r="Q280">
        <v>40</v>
      </c>
      <c r="R280">
        <v>39.479100000000003</v>
      </c>
      <c r="S280" s="6">
        <v>39.479999999999997</v>
      </c>
      <c r="T280">
        <v>40.07</v>
      </c>
      <c r="U280">
        <v>39.47</v>
      </c>
      <c r="V280">
        <v>39.479999999999997</v>
      </c>
      <c r="W280">
        <v>39.75</v>
      </c>
      <c r="X280">
        <v>39.479999999999997</v>
      </c>
      <c r="Y280">
        <v>39.479999999999997</v>
      </c>
      <c r="Z280">
        <v>70.2</v>
      </c>
    </row>
    <row r="281" spans="1:26">
      <c r="A281" t="s">
        <v>890</v>
      </c>
      <c r="B281">
        <v>39</v>
      </c>
      <c r="C281">
        <v>16</v>
      </c>
      <c r="D281">
        <v>38.22</v>
      </c>
      <c r="E281">
        <v>38.229999999999997</v>
      </c>
      <c r="F281">
        <v>38.22</v>
      </c>
      <c r="G281">
        <v>39.22</v>
      </c>
      <c r="H281">
        <v>38.22</v>
      </c>
      <c r="I281">
        <v>38.22</v>
      </c>
      <c r="J281">
        <v>38.229999999999997</v>
      </c>
      <c r="K281">
        <v>38.229999999999997</v>
      </c>
      <c r="L281">
        <v>38.75</v>
      </c>
      <c r="M281">
        <v>38.22</v>
      </c>
      <c r="N281">
        <v>85.43</v>
      </c>
      <c r="O281">
        <v>38.22</v>
      </c>
      <c r="P281">
        <v>38.229999999999997</v>
      </c>
      <c r="Q281">
        <v>39</v>
      </c>
      <c r="R281">
        <v>38.225000000000001</v>
      </c>
      <c r="S281" s="6">
        <v>38.229999999999997</v>
      </c>
      <c r="T281">
        <v>38.75</v>
      </c>
      <c r="U281">
        <v>38.22</v>
      </c>
      <c r="V281">
        <v>38.229999999999997</v>
      </c>
      <c r="W281">
        <v>38.5</v>
      </c>
      <c r="X281">
        <v>38.229999999999997</v>
      </c>
      <c r="Y281">
        <v>38.22</v>
      </c>
      <c r="Z281">
        <v>70.16</v>
      </c>
    </row>
    <row r="282" spans="1:26">
      <c r="A282" t="s">
        <v>891</v>
      </c>
      <c r="B282">
        <v>38</v>
      </c>
      <c r="C282">
        <v>12</v>
      </c>
      <c r="D282">
        <v>36.950000000000003</v>
      </c>
      <c r="E282">
        <v>36.96</v>
      </c>
      <c r="F282">
        <v>36.950000000000003</v>
      </c>
      <c r="G282">
        <v>37.72</v>
      </c>
      <c r="H282">
        <v>36.950000000000003</v>
      </c>
      <c r="I282">
        <v>36.950000000000003</v>
      </c>
      <c r="J282">
        <v>36.96</v>
      </c>
      <c r="K282">
        <v>36.96</v>
      </c>
      <c r="L282">
        <v>37.44</v>
      </c>
      <c r="M282">
        <v>36.950000000000003</v>
      </c>
      <c r="N282">
        <v>82.36</v>
      </c>
      <c r="O282">
        <v>36.950000000000003</v>
      </c>
      <c r="P282">
        <v>36.96</v>
      </c>
      <c r="Q282">
        <v>38</v>
      </c>
      <c r="R282">
        <v>36.956200000000003</v>
      </c>
      <c r="S282" s="6">
        <v>36.96</v>
      </c>
      <c r="T282">
        <v>37.44</v>
      </c>
      <c r="U282">
        <v>36.950000000000003</v>
      </c>
      <c r="V282">
        <v>36.96</v>
      </c>
      <c r="W282">
        <v>37</v>
      </c>
      <c r="X282">
        <v>36.96</v>
      </c>
      <c r="Y282">
        <v>36.92</v>
      </c>
      <c r="Z282">
        <v>70.12</v>
      </c>
    </row>
    <row r="283" spans="1:26">
      <c r="A283" t="s">
        <v>892</v>
      </c>
      <c r="B283">
        <v>37</v>
      </c>
      <c r="C283">
        <v>10</v>
      </c>
      <c r="D283">
        <v>36.299999999999997</v>
      </c>
      <c r="E283">
        <v>36.299999999999997</v>
      </c>
      <c r="F283">
        <v>36.299999999999997</v>
      </c>
      <c r="G283">
        <v>37.049999999999997</v>
      </c>
      <c r="H283">
        <v>36.299999999999997</v>
      </c>
      <c r="I283">
        <v>36.299999999999997</v>
      </c>
      <c r="J283">
        <v>36.299999999999997</v>
      </c>
      <c r="K283">
        <v>36.299999999999997</v>
      </c>
      <c r="L283">
        <v>36.83</v>
      </c>
      <c r="M283">
        <v>36.299999999999997</v>
      </c>
      <c r="N283">
        <v>80.819999999999993</v>
      </c>
      <c r="O283">
        <v>36.299999999999997</v>
      </c>
      <c r="P283">
        <v>36.299999999999997</v>
      </c>
      <c r="Q283">
        <v>37</v>
      </c>
      <c r="R283">
        <v>36.302</v>
      </c>
      <c r="S283" s="6">
        <v>36.299999999999997</v>
      </c>
      <c r="T283">
        <v>36.83</v>
      </c>
      <c r="U283">
        <v>36.299999999999997</v>
      </c>
      <c r="V283">
        <v>36.299999999999997</v>
      </c>
      <c r="W283">
        <v>36.380000000000003</v>
      </c>
      <c r="X283">
        <v>36.299999999999997</v>
      </c>
      <c r="Y283">
        <v>36.28</v>
      </c>
      <c r="Z283">
        <v>70.099999999999994</v>
      </c>
    </row>
    <row r="284" spans="1:26">
      <c r="A284" t="s">
        <v>893</v>
      </c>
      <c r="B284">
        <v>36</v>
      </c>
      <c r="C284">
        <v>8</v>
      </c>
      <c r="D284">
        <v>35.54</v>
      </c>
      <c r="E284">
        <v>35.54</v>
      </c>
      <c r="F284">
        <v>35.54</v>
      </c>
      <c r="G284">
        <v>36.22</v>
      </c>
      <c r="H284">
        <v>35.54</v>
      </c>
      <c r="I284">
        <v>35.54</v>
      </c>
      <c r="J284">
        <v>35.54</v>
      </c>
      <c r="K284">
        <v>35.54</v>
      </c>
      <c r="L284">
        <v>36.08</v>
      </c>
      <c r="M284">
        <v>35.54</v>
      </c>
      <c r="N284">
        <v>79.290000000000006</v>
      </c>
      <c r="O284">
        <v>35.54</v>
      </c>
      <c r="P284">
        <v>35.54</v>
      </c>
      <c r="Q284">
        <v>36</v>
      </c>
      <c r="R284">
        <v>35.541600000000003</v>
      </c>
      <c r="S284" s="6">
        <v>35.54</v>
      </c>
      <c r="T284">
        <v>36.08</v>
      </c>
      <c r="U284">
        <v>35.54</v>
      </c>
      <c r="V284">
        <v>35.54</v>
      </c>
      <c r="W284">
        <v>35.75</v>
      </c>
      <c r="X284">
        <v>35.53</v>
      </c>
      <c r="Y284">
        <v>35.619999999999997</v>
      </c>
      <c r="Z284">
        <v>70.08</v>
      </c>
    </row>
    <row r="285" spans="1:26">
      <c r="A285" t="s">
        <v>894</v>
      </c>
      <c r="B285">
        <v>35</v>
      </c>
      <c r="C285">
        <v>6</v>
      </c>
      <c r="D285">
        <v>34.659999999999997</v>
      </c>
      <c r="E285">
        <v>34.67</v>
      </c>
      <c r="F285">
        <v>34.659999999999997</v>
      </c>
      <c r="G285">
        <v>34.72</v>
      </c>
      <c r="H285">
        <v>34.659999999999997</v>
      </c>
      <c r="I285">
        <v>34.659999999999997</v>
      </c>
      <c r="J285">
        <v>34.67</v>
      </c>
      <c r="K285">
        <v>34.71</v>
      </c>
      <c r="L285">
        <v>35.200000000000003</v>
      </c>
      <c r="M285">
        <v>34.659999999999997</v>
      </c>
      <c r="N285">
        <v>77.75</v>
      </c>
      <c r="O285">
        <v>34.659999999999997</v>
      </c>
      <c r="P285">
        <v>34.67</v>
      </c>
      <c r="Q285">
        <v>35</v>
      </c>
      <c r="R285">
        <v>34.666600000000003</v>
      </c>
      <c r="S285" s="6">
        <v>34.67</v>
      </c>
      <c r="T285">
        <v>35.200000000000003</v>
      </c>
      <c r="U285">
        <v>34.659999999999997</v>
      </c>
      <c r="V285">
        <v>34.67</v>
      </c>
      <c r="W285">
        <v>34.75</v>
      </c>
      <c r="X285">
        <v>34.64</v>
      </c>
      <c r="Y285">
        <v>34.82</v>
      </c>
      <c r="Z285">
        <v>70.06</v>
      </c>
    </row>
    <row r="286" spans="1:26">
      <c r="A286" t="s">
        <v>895</v>
      </c>
      <c r="B286">
        <v>34</v>
      </c>
      <c r="C286">
        <v>4</v>
      </c>
      <c r="D286">
        <v>33.64</v>
      </c>
      <c r="E286">
        <v>33.65</v>
      </c>
      <c r="F286">
        <v>33.64</v>
      </c>
      <c r="G286">
        <v>33.72</v>
      </c>
      <c r="H286">
        <v>33.64</v>
      </c>
      <c r="I286">
        <v>33.64</v>
      </c>
      <c r="J286">
        <v>33.58</v>
      </c>
      <c r="K286">
        <v>33.67</v>
      </c>
      <c r="L286">
        <v>34.090000000000003</v>
      </c>
      <c r="M286">
        <v>33.64</v>
      </c>
      <c r="N286">
        <v>76.22</v>
      </c>
      <c r="O286">
        <v>33.64</v>
      </c>
      <c r="P286">
        <v>33.65</v>
      </c>
      <c r="Q286">
        <v>34</v>
      </c>
      <c r="R286">
        <v>33.645800000000001</v>
      </c>
      <c r="S286" s="6">
        <v>33.65</v>
      </c>
      <c r="T286">
        <v>34.090000000000003</v>
      </c>
      <c r="U286">
        <v>33.64</v>
      </c>
      <c r="V286">
        <v>33.65</v>
      </c>
      <c r="W286">
        <v>34</v>
      </c>
      <c r="X286">
        <v>33.619999999999997</v>
      </c>
      <c r="Y286">
        <v>33.729999999999997</v>
      </c>
      <c r="Z286">
        <v>70.040000000000006</v>
      </c>
    </row>
    <row r="287" spans="1:26">
      <c r="A287" t="s">
        <v>896</v>
      </c>
      <c r="B287">
        <v>33</v>
      </c>
      <c r="C287">
        <v>3</v>
      </c>
      <c r="D287">
        <v>33</v>
      </c>
      <c r="E287">
        <v>33</v>
      </c>
      <c r="F287">
        <v>33</v>
      </c>
      <c r="G287">
        <v>32.72</v>
      </c>
      <c r="H287">
        <v>33</v>
      </c>
      <c r="I287">
        <v>33</v>
      </c>
      <c r="J287">
        <v>32.94</v>
      </c>
      <c r="K287">
        <v>33</v>
      </c>
      <c r="L287">
        <v>33.47</v>
      </c>
      <c r="M287">
        <v>33</v>
      </c>
      <c r="N287">
        <v>75.45</v>
      </c>
      <c r="O287">
        <v>33</v>
      </c>
      <c r="P287">
        <v>33</v>
      </c>
      <c r="Q287">
        <v>33</v>
      </c>
      <c r="R287">
        <v>33</v>
      </c>
      <c r="S287" s="6">
        <v>33</v>
      </c>
      <c r="T287">
        <v>33.5</v>
      </c>
      <c r="U287">
        <v>33</v>
      </c>
      <c r="V287">
        <v>33</v>
      </c>
      <c r="W287">
        <v>33.25</v>
      </c>
      <c r="X287">
        <v>33.03</v>
      </c>
      <c r="Y287">
        <v>33</v>
      </c>
      <c r="Z287">
        <v>70.03</v>
      </c>
    </row>
    <row r="288" spans="1:26">
      <c r="A288" t="s">
        <v>897</v>
      </c>
      <c r="B288">
        <v>32</v>
      </c>
      <c r="C288">
        <v>2</v>
      </c>
      <c r="D288">
        <v>32.18</v>
      </c>
      <c r="E288">
        <v>32.19</v>
      </c>
      <c r="F288">
        <v>32.18</v>
      </c>
      <c r="G288">
        <v>32.22</v>
      </c>
      <c r="H288">
        <v>32.18</v>
      </c>
      <c r="I288">
        <v>32.18</v>
      </c>
      <c r="J288">
        <v>32.19</v>
      </c>
      <c r="K288">
        <v>32.19</v>
      </c>
      <c r="L288">
        <v>32.69</v>
      </c>
      <c r="M288">
        <v>32.18</v>
      </c>
      <c r="N288">
        <v>74.680000000000007</v>
      </c>
      <c r="O288">
        <v>32.06</v>
      </c>
      <c r="P288">
        <v>32.19</v>
      </c>
      <c r="Q288">
        <v>32</v>
      </c>
      <c r="R288">
        <v>32.1875</v>
      </c>
      <c r="S288" s="6">
        <v>32.19</v>
      </c>
      <c r="T288">
        <v>32.75</v>
      </c>
      <c r="U288">
        <v>32.18</v>
      </c>
      <c r="V288">
        <v>32.06</v>
      </c>
      <c r="W288">
        <v>32.75</v>
      </c>
      <c r="X288">
        <v>32.200000000000003</v>
      </c>
      <c r="Y288">
        <v>32.299999999999997</v>
      </c>
      <c r="Z288">
        <v>70.02</v>
      </c>
    </row>
    <row r="289" spans="1:26">
      <c r="A289" t="s">
        <v>898</v>
      </c>
      <c r="B289">
        <v>31</v>
      </c>
      <c r="C289">
        <v>1</v>
      </c>
      <c r="D289">
        <v>31.25</v>
      </c>
      <c r="E289">
        <v>31.33</v>
      </c>
      <c r="F289">
        <v>31.25</v>
      </c>
      <c r="G289">
        <v>30.72</v>
      </c>
      <c r="H289">
        <v>31.25</v>
      </c>
      <c r="I289">
        <v>31.25</v>
      </c>
      <c r="J289">
        <v>31.25</v>
      </c>
      <c r="K289">
        <v>31.25</v>
      </c>
      <c r="L289">
        <v>31.31</v>
      </c>
      <c r="M289">
        <v>31.25</v>
      </c>
      <c r="N289">
        <v>0</v>
      </c>
      <c r="O289">
        <v>30.93</v>
      </c>
      <c r="P289">
        <v>31.25</v>
      </c>
      <c r="Q289">
        <v>31</v>
      </c>
      <c r="R289">
        <v>31.25</v>
      </c>
      <c r="S289" s="6">
        <v>31.33</v>
      </c>
      <c r="T289">
        <v>31.63</v>
      </c>
      <c r="U289">
        <v>31.25</v>
      </c>
      <c r="V289">
        <v>30.94</v>
      </c>
      <c r="W289">
        <v>31.63</v>
      </c>
      <c r="X289">
        <v>31.25</v>
      </c>
      <c r="Y289">
        <v>31.46</v>
      </c>
      <c r="Z289">
        <v>0</v>
      </c>
    </row>
    <row r="290" spans="1:26">
      <c r="A290" t="s">
        <v>899</v>
      </c>
      <c r="B290">
        <v>30</v>
      </c>
      <c r="C290">
        <v>1</v>
      </c>
      <c r="D290">
        <v>30.43</v>
      </c>
      <c r="E290">
        <v>31.33</v>
      </c>
      <c r="F290">
        <v>31.25</v>
      </c>
      <c r="G290">
        <v>30.72</v>
      </c>
      <c r="H290">
        <v>31.25</v>
      </c>
      <c r="I290">
        <v>31.25</v>
      </c>
      <c r="J290">
        <v>31.25</v>
      </c>
      <c r="K290">
        <v>31.25</v>
      </c>
      <c r="L290">
        <v>31.31</v>
      </c>
      <c r="M290">
        <v>31.25</v>
      </c>
      <c r="N290">
        <v>0</v>
      </c>
      <c r="O290">
        <v>30.93</v>
      </c>
      <c r="P290">
        <v>31.25</v>
      </c>
      <c r="Q290">
        <v>30</v>
      </c>
      <c r="R290">
        <v>31.25</v>
      </c>
      <c r="S290" s="6">
        <v>31.33</v>
      </c>
      <c r="T290">
        <v>31.63</v>
      </c>
      <c r="U290">
        <v>31.25</v>
      </c>
      <c r="V290">
        <v>30.94</v>
      </c>
      <c r="W290">
        <v>31.63</v>
      </c>
      <c r="X290">
        <v>31.25</v>
      </c>
      <c r="Y290">
        <v>31.46</v>
      </c>
      <c r="Z290">
        <v>0</v>
      </c>
    </row>
    <row r="291" spans="1:26">
      <c r="A291" t="s">
        <v>900</v>
      </c>
      <c r="B291">
        <v>29</v>
      </c>
      <c r="C291">
        <v>0</v>
      </c>
      <c r="D291">
        <v>29.62</v>
      </c>
      <c r="E291">
        <v>29.63</v>
      </c>
      <c r="F291">
        <v>29.62</v>
      </c>
      <c r="G291">
        <v>28.72</v>
      </c>
      <c r="H291">
        <v>29.62</v>
      </c>
      <c r="I291">
        <v>29.62</v>
      </c>
      <c r="J291">
        <v>29.63</v>
      </c>
      <c r="K291">
        <v>29.63</v>
      </c>
      <c r="L291">
        <v>28.69</v>
      </c>
      <c r="M291">
        <v>29.62</v>
      </c>
      <c r="N291">
        <v>0</v>
      </c>
      <c r="O291">
        <v>28.46</v>
      </c>
      <c r="P291">
        <v>29.63</v>
      </c>
      <c r="Q291">
        <v>29</v>
      </c>
      <c r="R291">
        <v>29.625</v>
      </c>
      <c r="S291" s="6">
        <v>29.63</v>
      </c>
      <c r="T291">
        <v>30</v>
      </c>
      <c r="U291">
        <v>29.62</v>
      </c>
      <c r="V291">
        <v>29.63</v>
      </c>
      <c r="W291">
        <v>30</v>
      </c>
      <c r="X291">
        <v>29.63</v>
      </c>
      <c r="Y291">
        <v>29.6</v>
      </c>
      <c r="Z291">
        <v>70</v>
      </c>
    </row>
    <row r="292" spans="1:26">
      <c r="A292" t="s">
        <v>901</v>
      </c>
      <c r="B292">
        <v>27</v>
      </c>
      <c r="C292">
        <v>0</v>
      </c>
      <c r="D292">
        <v>29.62</v>
      </c>
      <c r="E292">
        <v>29.63</v>
      </c>
      <c r="F292">
        <v>29.62</v>
      </c>
      <c r="G292">
        <v>28.72</v>
      </c>
      <c r="H292">
        <v>29.62</v>
      </c>
      <c r="I292">
        <v>29.62</v>
      </c>
      <c r="J292">
        <v>29.63</v>
      </c>
      <c r="K292">
        <v>29.63</v>
      </c>
      <c r="L292">
        <v>28.69</v>
      </c>
      <c r="M292">
        <v>29.62</v>
      </c>
      <c r="N292">
        <v>0</v>
      </c>
      <c r="O292">
        <v>28.46</v>
      </c>
      <c r="P292">
        <v>29.63</v>
      </c>
      <c r="Q292">
        <v>27</v>
      </c>
      <c r="R292">
        <v>29.625</v>
      </c>
      <c r="S292" s="6">
        <v>29.63</v>
      </c>
      <c r="T292">
        <v>30</v>
      </c>
      <c r="U292">
        <v>29.62</v>
      </c>
      <c r="V292">
        <v>29.63</v>
      </c>
      <c r="W292">
        <v>30</v>
      </c>
      <c r="X292">
        <v>29.63</v>
      </c>
      <c r="Y292">
        <v>29.6</v>
      </c>
      <c r="Z292">
        <v>70</v>
      </c>
    </row>
    <row r="293" spans="1:26">
      <c r="A293" t="s">
        <v>902</v>
      </c>
      <c r="B293">
        <v>64</v>
      </c>
      <c r="C293">
        <v>96</v>
      </c>
      <c r="D293">
        <v>65.02</v>
      </c>
      <c r="E293">
        <v>65.25</v>
      </c>
      <c r="F293">
        <v>65.02</v>
      </c>
      <c r="G293">
        <v>64.53</v>
      </c>
      <c r="H293">
        <v>65.02</v>
      </c>
      <c r="I293">
        <v>65.02</v>
      </c>
      <c r="J293">
        <v>64.97</v>
      </c>
      <c r="K293">
        <v>65.69</v>
      </c>
      <c r="L293">
        <v>65.3</v>
      </c>
      <c r="M293">
        <v>65.02</v>
      </c>
      <c r="N293">
        <v>142.65</v>
      </c>
      <c r="O293">
        <v>65.02</v>
      </c>
      <c r="P293">
        <v>65.27</v>
      </c>
      <c r="Q293">
        <v>64</v>
      </c>
      <c r="R293">
        <v>65.020799999999994</v>
      </c>
      <c r="S293" s="6">
        <v>65.25</v>
      </c>
      <c r="T293">
        <v>65.39</v>
      </c>
      <c r="U293">
        <v>65.02</v>
      </c>
      <c r="V293">
        <v>65.06</v>
      </c>
      <c r="W293">
        <v>65.13</v>
      </c>
      <c r="X293">
        <v>65.02</v>
      </c>
      <c r="Y293">
        <v>64.239999999999995</v>
      </c>
      <c r="Z293">
        <v>70.959999999999994</v>
      </c>
    </row>
    <row r="294" spans="1:26">
      <c r="A294" t="s">
        <v>903</v>
      </c>
      <c r="B294">
        <v>63</v>
      </c>
      <c r="C294">
        <v>91</v>
      </c>
      <c r="D294">
        <v>63.16</v>
      </c>
      <c r="E294">
        <v>63.17</v>
      </c>
      <c r="F294">
        <v>63.16</v>
      </c>
      <c r="G294">
        <v>62.94</v>
      </c>
      <c r="H294">
        <v>63.16</v>
      </c>
      <c r="I294">
        <v>63.16</v>
      </c>
      <c r="J294">
        <v>63.17</v>
      </c>
      <c r="K294">
        <v>63.17</v>
      </c>
      <c r="L294">
        <v>63.57</v>
      </c>
      <c r="M294">
        <v>63.16</v>
      </c>
      <c r="N294">
        <v>138.57</v>
      </c>
      <c r="O294">
        <v>63.16</v>
      </c>
      <c r="P294">
        <v>63.17</v>
      </c>
      <c r="Q294">
        <v>63</v>
      </c>
      <c r="R294">
        <v>63.167200000000001</v>
      </c>
      <c r="S294" s="6">
        <v>63.17</v>
      </c>
      <c r="T294">
        <v>63.6</v>
      </c>
      <c r="U294">
        <v>63.16</v>
      </c>
      <c r="V294">
        <v>63.17</v>
      </c>
      <c r="W294">
        <v>63.38</v>
      </c>
      <c r="X294">
        <v>63.14</v>
      </c>
      <c r="Y294">
        <v>63.04</v>
      </c>
      <c r="Z294">
        <v>70.91</v>
      </c>
    </row>
    <row r="295" spans="1:26">
      <c r="A295" t="s">
        <v>904</v>
      </c>
      <c r="B295">
        <v>62</v>
      </c>
      <c r="C295">
        <v>86</v>
      </c>
      <c r="D295">
        <v>61.43</v>
      </c>
      <c r="E295">
        <v>61.44</v>
      </c>
      <c r="F295">
        <v>61.43</v>
      </c>
      <c r="G295">
        <v>61.44</v>
      </c>
      <c r="H295">
        <v>61.43</v>
      </c>
      <c r="I295">
        <v>61.43</v>
      </c>
      <c r="J295">
        <v>61.44</v>
      </c>
      <c r="K295">
        <v>61.47</v>
      </c>
      <c r="L295">
        <v>61.86</v>
      </c>
      <c r="M295">
        <v>61.43</v>
      </c>
      <c r="N295">
        <v>134.77000000000001</v>
      </c>
      <c r="O295">
        <v>61.43</v>
      </c>
      <c r="P295">
        <v>61.44</v>
      </c>
      <c r="Q295">
        <v>62</v>
      </c>
      <c r="R295">
        <v>61.4375</v>
      </c>
      <c r="S295" s="6">
        <v>61.44</v>
      </c>
      <c r="T295">
        <v>61.88</v>
      </c>
      <c r="U295">
        <v>61.43</v>
      </c>
      <c r="V295">
        <v>61.44</v>
      </c>
      <c r="W295">
        <v>61.63</v>
      </c>
      <c r="X295">
        <v>61.44</v>
      </c>
      <c r="Y295">
        <v>61.87</v>
      </c>
      <c r="Z295">
        <v>70.86</v>
      </c>
    </row>
    <row r="296" spans="1:26">
      <c r="A296" t="s">
        <v>905</v>
      </c>
      <c r="B296">
        <v>61</v>
      </c>
      <c r="C296">
        <v>81</v>
      </c>
      <c r="D296">
        <v>59.89</v>
      </c>
      <c r="E296">
        <v>59.89</v>
      </c>
      <c r="F296">
        <v>59.89</v>
      </c>
      <c r="G296">
        <v>59.68</v>
      </c>
      <c r="H296">
        <v>59.89</v>
      </c>
      <c r="I296">
        <v>59.89</v>
      </c>
      <c r="J296">
        <v>59.89</v>
      </c>
      <c r="K296">
        <v>59.9</v>
      </c>
      <c r="L296">
        <v>60.45</v>
      </c>
      <c r="M296">
        <v>59.89</v>
      </c>
      <c r="N296">
        <v>131.4</v>
      </c>
      <c r="O296">
        <v>59.89</v>
      </c>
      <c r="P296">
        <v>59.89</v>
      </c>
      <c r="Q296">
        <v>61</v>
      </c>
      <c r="R296">
        <v>59.891599999999997</v>
      </c>
      <c r="S296" s="6">
        <v>59.89</v>
      </c>
      <c r="T296">
        <v>60.45</v>
      </c>
      <c r="U296">
        <v>59.89</v>
      </c>
      <c r="V296">
        <v>59.89</v>
      </c>
      <c r="W296">
        <v>60.13</v>
      </c>
      <c r="X296">
        <v>59.89</v>
      </c>
      <c r="Y296">
        <v>60.65</v>
      </c>
      <c r="Z296">
        <v>70.81</v>
      </c>
    </row>
    <row r="297" spans="1:26">
      <c r="A297" t="s">
        <v>906</v>
      </c>
      <c r="B297">
        <v>60</v>
      </c>
      <c r="C297">
        <v>76</v>
      </c>
      <c r="D297">
        <v>58.68</v>
      </c>
      <c r="E297">
        <v>58.68</v>
      </c>
      <c r="F297">
        <v>58.68</v>
      </c>
      <c r="G297">
        <v>58.54</v>
      </c>
      <c r="H297">
        <v>58.68</v>
      </c>
      <c r="I297">
        <v>58.68</v>
      </c>
      <c r="J297">
        <v>58.68</v>
      </c>
      <c r="K297">
        <v>58.7</v>
      </c>
      <c r="L297">
        <v>59.15</v>
      </c>
      <c r="M297">
        <v>58.68</v>
      </c>
      <c r="N297">
        <v>128.74</v>
      </c>
      <c r="O297">
        <v>58.68</v>
      </c>
      <c r="P297">
        <v>58.68</v>
      </c>
      <c r="Q297">
        <v>60</v>
      </c>
      <c r="R297">
        <v>58.683300000000003</v>
      </c>
      <c r="S297" s="6">
        <v>58.68</v>
      </c>
      <c r="T297">
        <v>59.15</v>
      </c>
      <c r="U297">
        <v>58.68</v>
      </c>
      <c r="V297">
        <v>58.68</v>
      </c>
      <c r="W297">
        <v>58.88</v>
      </c>
      <c r="X297">
        <v>58.68</v>
      </c>
      <c r="Y297">
        <v>59.4</v>
      </c>
      <c r="Z297">
        <v>70.760000000000005</v>
      </c>
    </row>
    <row r="298" spans="1:26">
      <c r="A298" t="s">
        <v>907</v>
      </c>
      <c r="B298">
        <v>59</v>
      </c>
      <c r="C298">
        <v>72</v>
      </c>
      <c r="D298">
        <v>57.7</v>
      </c>
      <c r="E298">
        <v>57.71</v>
      </c>
      <c r="F298">
        <v>57.7</v>
      </c>
      <c r="G298">
        <v>57.69</v>
      </c>
      <c r="H298">
        <v>57.7</v>
      </c>
      <c r="I298">
        <v>57.7</v>
      </c>
      <c r="J298">
        <v>57.71</v>
      </c>
      <c r="K298">
        <v>57.71</v>
      </c>
      <c r="L298">
        <v>58.23</v>
      </c>
      <c r="M298">
        <v>57.7</v>
      </c>
      <c r="N298">
        <v>126.59</v>
      </c>
      <c r="O298">
        <v>57.7</v>
      </c>
      <c r="P298">
        <v>57.71</v>
      </c>
      <c r="Q298">
        <v>59</v>
      </c>
      <c r="R298">
        <v>57.708300000000001</v>
      </c>
      <c r="S298" s="6">
        <v>57.71</v>
      </c>
      <c r="T298">
        <v>58.23</v>
      </c>
      <c r="U298">
        <v>57.7</v>
      </c>
      <c r="V298">
        <v>57.71</v>
      </c>
      <c r="W298">
        <v>57.75</v>
      </c>
      <c r="X298">
        <v>57.71</v>
      </c>
      <c r="Y298">
        <v>58.36</v>
      </c>
      <c r="Z298">
        <v>70.72</v>
      </c>
    </row>
    <row r="299" spans="1:26">
      <c r="A299" t="s">
        <v>908</v>
      </c>
      <c r="B299">
        <v>58</v>
      </c>
      <c r="C299">
        <v>68</v>
      </c>
      <c r="D299">
        <v>56.68</v>
      </c>
      <c r="E299">
        <v>56.69</v>
      </c>
      <c r="F299">
        <v>56.68</v>
      </c>
      <c r="G299">
        <v>56.44</v>
      </c>
      <c r="H299">
        <v>56.68</v>
      </c>
      <c r="I299">
        <v>56.68</v>
      </c>
      <c r="J299">
        <v>56.69</v>
      </c>
      <c r="K299">
        <v>56.69</v>
      </c>
      <c r="L299">
        <v>57.17</v>
      </c>
      <c r="M299">
        <v>56.68</v>
      </c>
      <c r="N299">
        <v>124.35</v>
      </c>
      <c r="O299">
        <v>56.68</v>
      </c>
      <c r="P299">
        <v>56.69</v>
      </c>
      <c r="Q299">
        <v>58</v>
      </c>
      <c r="R299">
        <v>56.687399999999997</v>
      </c>
      <c r="S299" s="6">
        <v>56.69</v>
      </c>
      <c r="T299">
        <v>57.17</v>
      </c>
      <c r="U299">
        <v>56.68</v>
      </c>
      <c r="V299">
        <v>56.69</v>
      </c>
      <c r="W299">
        <v>56.75</v>
      </c>
      <c r="X299">
        <v>56.69</v>
      </c>
      <c r="Y299">
        <v>57.27</v>
      </c>
      <c r="Z299">
        <v>70.680000000000007</v>
      </c>
    </row>
    <row r="300" spans="1:26">
      <c r="A300" t="s">
        <v>909</v>
      </c>
      <c r="B300">
        <v>57</v>
      </c>
      <c r="C300">
        <v>66</v>
      </c>
      <c r="D300">
        <v>56.05</v>
      </c>
      <c r="E300">
        <v>56.05</v>
      </c>
      <c r="F300">
        <v>56.05</v>
      </c>
      <c r="G300">
        <v>55.84</v>
      </c>
      <c r="H300">
        <v>56.05</v>
      </c>
      <c r="I300">
        <v>56.05</v>
      </c>
      <c r="J300">
        <v>56.05</v>
      </c>
      <c r="K300">
        <v>56.05</v>
      </c>
      <c r="L300">
        <v>56.51</v>
      </c>
      <c r="M300">
        <v>56.05</v>
      </c>
      <c r="N300">
        <v>122.97</v>
      </c>
      <c r="O300">
        <v>56.05</v>
      </c>
      <c r="P300">
        <v>56.05</v>
      </c>
      <c r="Q300">
        <v>57</v>
      </c>
      <c r="R300">
        <v>56.054099999999998</v>
      </c>
      <c r="S300" s="6">
        <v>56.05</v>
      </c>
      <c r="T300">
        <v>56.51</v>
      </c>
      <c r="U300">
        <v>56.05</v>
      </c>
      <c r="V300">
        <v>56.05</v>
      </c>
      <c r="W300">
        <v>56.13</v>
      </c>
      <c r="X300">
        <v>56.05</v>
      </c>
      <c r="Y300">
        <v>56.63</v>
      </c>
      <c r="Z300">
        <v>70.66</v>
      </c>
    </row>
    <row r="301" spans="1:26">
      <c r="A301" t="s">
        <v>910</v>
      </c>
      <c r="B301">
        <v>56</v>
      </c>
      <c r="C301">
        <v>63</v>
      </c>
      <c r="D301">
        <v>55.18</v>
      </c>
      <c r="E301">
        <v>55.18</v>
      </c>
      <c r="F301">
        <v>55.18</v>
      </c>
      <c r="G301">
        <v>55.24</v>
      </c>
      <c r="H301">
        <v>55.18</v>
      </c>
      <c r="I301">
        <v>55.18</v>
      </c>
      <c r="J301">
        <v>55.18</v>
      </c>
      <c r="K301">
        <v>55.18</v>
      </c>
      <c r="L301">
        <v>55.65</v>
      </c>
      <c r="M301">
        <v>55.18</v>
      </c>
      <c r="N301">
        <v>121.06</v>
      </c>
      <c r="O301">
        <v>55.18</v>
      </c>
      <c r="P301">
        <v>55.18</v>
      </c>
      <c r="Q301">
        <v>56</v>
      </c>
      <c r="R301">
        <v>55.183300000000003</v>
      </c>
      <c r="S301" s="6">
        <v>55.18</v>
      </c>
      <c r="T301">
        <v>55.65</v>
      </c>
      <c r="U301">
        <v>55.18</v>
      </c>
      <c r="V301">
        <v>55.18</v>
      </c>
      <c r="W301">
        <v>55.13</v>
      </c>
      <c r="X301">
        <v>55.18</v>
      </c>
      <c r="Y301">
        <v>55.62</v>
      </c>
      <c r="Z301">
        <v>70.63</v>
      </c>
    </row>
    <row r="302" spans="1:26">
      <c r="A302" t="s">
        <v>911</v>
      </c>
      <c r="B302">
        <v>55</v>
      </c>
      <c r="C302">
        <v>60</v>
      </c>
      <c r="D302">
        <v>54.34</v>
      </c>
      <c r="E302">
        <v>54.34</v>
      </c>
      <c r="F302">
        <v>54.34</v>
      </c>
      <c r="G302">
        <v>54.64</v>
      </c>
      <c r="H302">
        <v>54.34</v>
      </c>
      <c r="I302">
        <v>54.34</v>
      </c>
      <c r="J302">
        <v>54.34</v>
      </c>
      <c r="K302">
        <v>54.34</v>
      </c>
      <c r="L302">
        <v>54.83</v>
      </c>
      <c r="M302">
        <v>54.34</v>
      </c>
      <c r="N302">
        <v>119.22</v>
      </c>
      <c r="O302">
        <v>54.34</v>
      </c>
      <c r="P302">
        <v>54.34</v>
      </c>
      <c r="Q302">
        <v>55</v>
      </c>
      <c r="R302">
        <v>54.3416</v>
      </c>
      <c r="S302" s="6">
        <v>54.34</v>
      </c>
      <c r="T302">
        <v>54.83</v>
      </c>
      <c r="U302">
        <v>54.34</v>
      </c>
      <c r="V302">
        <v>54.34</v>
      </c>
      <c r="W302">
        <v>54.63</v>
      </c>
      <c r="X302">
        <v>54.34</v>
      </c>
      <c r="Y302">
        <v>54.54</v>
      </c>
      <c r="Z302">
        <v>70.599999999999994</v>
      </c>
    </row>
    <row r="303" spans="1:26">
      <c r="A303" t="s">
        <v>912</v>
      </c>
      <c r="B303">
        <v>54</v>
      </c>
      <c r="C303">
        <v>58</v>
      </c>
      <c r="D303">
        <v>53.74</v>
      </c>
      <c r="E303">
        <v>53.74</v>
      </c>
      <c r="F303">
        <v>53.74</v>
      </c>
      <c r="G303">
        <v>54.04</v>
      </c>
      <c r="H303">
        <v>53.74</v>
      </c>
      <c r="I303">
        <v>53.74</v>
      </c>
      <c r="J303">
        <v>53.74</v>
      </c>
      <c r="K303">
        <v>53.74</v>
      </c>
      <c r="L303">
        <v>54.25</v>
      </c>
      <c r="M303">
        <v>53.74</v>
      </c>
      <c r="N303">
        <v>117.68</v>
      </c>
      <c r="O303">
        <v>53.74</v>
      </c>
      <c r="P303">
        <v>53.74</v>
      </c>
      <c r="Q303">
        <v>54</v>
      </c>
      <c r="R303">
        <v>53.741599999999998</v>
      </c>
      <c r="S303" s="6">
        <v>53.74</v>
      </c>
      <c r="T303">
        <v>54.25</v>
      </c>
      <c r="U303">
        <v>53.74</v>
      </c>
      <c r="V303">
        <v>53.74</v>
      </c>
      <c r="W303">
        <v>53.75</v>
      </c>
      <c r="X303">
        <v>53.74</v>
      </c>
      <c r="Y303">
        <v>53.83</v>
      </c>
      <c r="Z303">
        <v>70.58</v>
      </c>
    </row>
    <row r="304" spans="1:26">
      <c r="A304" t="s">
        <v>913</v>
      </c>
      <c r="B304">
        <v>53</v>
      </c>
      <c r="C304">
        <v>56</v>
      </c>
      <c r="D304">
        <v>53.03</v>
      </c>
      <c r="E304">
        <v>53.03</v>
      </c>
      <c r="F304">
        <v>53.03</v>
      </c>
      <c r="G304">
        <v>53.28</v>
      </c>
      <c r="H304">
        <v>53.03</v>
      </c>
      <c r="I304">
        <v>53.03</v>
      </c>
      <c r="J304">
        <v>53.03</v>
      </c>
      <c r="K304">
        <v>53.03</v>
      </c>
      <c r="L304">
        <v>53.5</v>
      </c>
      <c r="M304">
        <v>53.03</v>
      </c>
      <c r="N304">
        <v>116.15</v>
      </c>
      <c r="O304">
        <v>53.03</v>
      </c>
      <c r="P304">
        <v>53.03</v>
      </c>
      <c r="Q304">
        <v>53</v>
      </c>
      <c r="R304">
        <v>53.033299999999997</v>
      </c>
      <c r="S304" s="6">
        <v>53.03</v>
      </c>
      <c r="T304">
        <v>53.5</v>
      </c>
      <c r="U304">
        <v>53.03</v>
      </c>
      <c r="V304">
        <v>53.03</v>
      </c>
      <c r="W304">
        <v>53.13</v>
      </c>
      <c r="X304">
        <v>53.03</v>
      </c>
      <c r="Y304">
        <v>53.03</v>
      </c>
      <c r="Z304">
        <v>70.56</v>
      </c>
    </row>
    <row r="305" spans="1:26">
      <c r="A305" t="s">
        <v>914</v>
      </c>
      <c r="B305">
        <v>52</v>
      </c>
      <c r="C305">
        <v>53</v>
      </c>
      <c r="D305">
        <v>52.04</v>
      </c>
      <c r="E305">
        <v>52.04</v>
      </c>
      <c r="F305">
        <v>52.04</v>
      </c>
      <c r="G305">
        <v>52.28</v>
      </c>
      <c r="H305">
        <v>52.03</v>
      </c>
      <c r="I305">
        <v>52.03</v>
      </c>
      <c r="J305">
        <v>52.04</v>
      </c>
      <c r="K305">
        <v>52.04</v>
      </c>
      <c r="L305">
        <v>52.34</v>
      </c>
      <c r="M305">
        <v>52.04</v>
      </c>
      <c r="N305">
        <v>113.84</v>
      </c>
      <c r="O305">
        <v>52.04</v>
      </c>
      <c r="P305">
        <v>52.04</v>
      </c>
      <c r="Q305">
        <v>52</v>
      </c>
      <c r="R305">
        <v>52.041600000000003</v>
      </c>
      <c r="S305" s="6">
        <v>52.04</v>
      </c>
      <c r="T305">
        <v>52.34</v>
      </c>
      <c r="U305">
        <v>52.04</v>
      </c>
      <c r="V305">
        <v>52.04</v>
      </c>
      <c r="W305">
        <v>52.13</v>
      </c>
      <c r="X305">
        <v>52.04</v>
      </c>
      <c r="Y305">
        <v>51.82</v>
      </c>
      <c r="Z305">
        <v>70.53</v>
      </c>
    </row>
    <row r="306" spans="1:26">
      <c r="A306" t="s">
        <v>915</v>
      </c>
      <c r="B306">
        <v>51</v>
      </c>
      <c r="C306">
        <v>51</v>
      </c>
      <c r="D306">
        <v>51.28</v>
      </c>
      <c r="E306">
        <v>51.28</v>
      </c>
      <c r="F306">
        <v>51.28</v>
      </c>
      <c r="G306">
        <v>51.58</v>
      </c>
      <c r="H306">
        <v>51.28</v>
      </c>
      <c r="I306">
        <v>51.28</v>
      </c>
      <c r="J306">
        <v>51.25</v>
      </c>
      <c r="K306">
        <v>51.33</v>
      </c>
      <c r="L306">
        <v>51.78</v>
      </c>
      <c r="M306">
        <v>51.28</v>
      </c>
      <c r="N306">
        <v>112.31</v>
      </c>
      <c r="O306">
        <v>51.28</v>
      </c>
      <c r="P306">
        <v>51.28</v>
      </c>
      <c r="Q306">
        <v>51</v>
      </c>
      <c r="R306">
        <v>51.283299999999997</v>
      </c>
      <c r="S306" s="6">
        <v>51.28</v>
      </c>
      <c r="T306">
        <v>51.78</v>
      </c>
      <c r="U306">
        <v>51.28</v>
      </c>
      <c r="V306">
        <v>51.28</v>
      </c>
      <c r="W306">
        <v>51.5</v>
      </c>
      <c r="X306">
        <v>51.28</v>
      </c>
      <c r="Y306">
        <v>51.07</v>
      </c>
      <c r="Z306">
        <v>70.510000000000005</v>
      </c>
    </row>
    <row r="307" spans="1:26">
      <c r="A307" t="s">
        <v>916</v>
      </c>
      <c r="B307">
        <v>50</v>
      </c>
      <c r="C307">
        <v>49</v>
      </c>
      <c r="D307">
        <v>50.48</v>
      </c>
      <c r="E307">
        <v>50.48</v>
      </c>
      <c r="F307">
        <v>50.48</v>
      </c>
      <c r="G307">
        <v>50.94</v>
      </c>
      <c r="H307">
        <v>50.48</v>
      </c>
      <c r="I307">
        <v>50.48</v>
      </c>
      <c r="J307">
        <v>50.4</v>
      </c>
      <c r="K307">
        <v>50.48</v>
      </c>
      <c r="L307">
        <v>51.02</v>
      </c>
      <c r="M307">
        <v>50.48</v>
      </c>
      <c r="N307">
        <v>110.77</v>
      </c>
      <c r="O307">
        <v>50.48</v>
      </c>
      <c r="P307">
        <v>50.48</v>
      </c>
      <c r="Q307">
        <v>50</v>
      </c>
      <c r="R307">
        <v>50.4833</v>
      </c>
      <c r="S307" s="6">
        <v>50.48</v>
      </c>
      <c r="T307">
        <v>51.02</v>
      </c>
      <c r="U307">
        <v>50.48</v>
      </c>
      <c r="V307">
        <v>50.48</v>
      </c>
      <c r="W307">
        <v>50.63</v>
      </c>
      <c r="X307">
        <v>50.48</v>
      </c>
      <c r="Y307">
        <v>50.2</v>
      </c>
      <c r="Z307">
        <v>70.489999999999995</v>
      </c>
    </row>
    <row r="308" spans="1:26">
      <c r="A308" t="s">
        <v>917</v>
      </c>
      <c r="B308">
        <v>49</v>
      </c>
      <c r="C308">
        <v>47</v>
      </c>
      <c r="D308">
        <v>49.67</v>
      </c>
      <c r="E308">
        <v>49.68</v>
      </c>
      <c r="F308">
        <v>49.67</v>
      </c>
      <c r="G308">
        <v>49.69</v>
      </c>
      <c r="H308">
        <v>49.67</v>
      </c>
      <c r="I308">
        <v>49.67</v>
      </c>
      <c r="J308">
        <v>49.66</v>
      </c>
      <c r="K308">
        <v>49.68</v>
      </c>
      <c r="L308">
        <v>50.14</v>
      </c>
      <c r="M308">
        <v>49.67</v>
      </c>
      <c r="N308">
        <v>109.24</v>
      </c>
      <c r="O308">
        <v>49.67</v>
      </c>
      <c r="P308">
        <v>49.68</v>
      </c>
      <c r="Q308">
        <v>49</v>
      </c>
      <c r="R308">
        <v>49.679099999999998</v>
      </c>
      <c r="S308" s="6">
        <v>49.68</v>
      </c>
      <c r="T308">
        <v>50.14</v>
      </c>
      <c r="U308">
        <v>49.67</v>
      </c>
      <c r="V308">
        <v>49.68</v>
      </c>
      <c r="W308">
        <v>49.88</v>
      </c>
      <c r="X308">
        <v>49.68</v>
      </c>
      <c r="Y308">
        <v>49.45</v>
      </c>
      <c r="Z308">
        <v>70.47</v>
      </c>
    </row>
    <row r="309" spans="1:26">
      <c r="A309" t="s">
        <v>918</v>
      </c>
      <c r="B309">
        <v>48</v>
      </c>
      <c r="C309">
        <v>45</v>
      </c>
      <c r="D309">
        <v>48.88</v>
      </c>
      <c r="E309">
        <v>48.89</v>
      </c>
      <c r="F309">
        <v>48.88</v>
      </c>
      <c r="G309">
        <v>48.88</v>
      </c>
      <c r="H309">
        <v>48.88</v>
      </c>
      <c r="I309">
        <v>48.88</v>
      </c>
      <c r="J309">
        <v>48.89</v>
      </c>
      <c r="K309">
        <v>48.89</v>
      </c>
      <c r="L309">
        <v>49.39</v>
      </c>
      <c r="M309">
        <v>48.88</v>
      </c>
      <c r="N309">
        <v>107.7</v>
      </c>
      <c r="O309">
        <v>48.88</v>
      </c>
      <c r="P309">
        <v>48.89</v>
      </c>
      <c r="Q309">
        <v>48</v>
      </c>
      <c r="R309">
        <v>48.889499999999998</v>
      </c>
      <c r="S309" s="6">
        <v>48.89</v>
      </c>
      <c r="T309">
        <v>49.39</v>
      </c>
      <c r="U309">
        <v>48.88</v>
      </c>
      <c r="V309">
        <v>48.89</v>
      </c>
      <c r="W309">
        <v>49</v>
      </c>
      <c r="X309">
        <v>48.89</v>
      </c>
      <c r="Y309">
        <v>48.47</v>
      </c>
      <c r="Z309">
        <v>70.45</v>
      </c>
    </row>
    <row r="310" spans="1:26">
      <c r="A310" t="s">
        <v>919</v>
      </c>
      <c r="B310">
        <v>47</v>
      </c>
      <c r="C310">
        <v>42</v>
      </c>
      <c r="D310">
        <v>47.84</v>
      </c>
      <c r="E310">
        <v>47.84</v>
      </c>
      <c r="F310">
        <v>47.84</v>
      </c>
      <c r="G310">
        <v>47.94</v>
      </c>
      <c r="H310">
        <v>47.84</v>
      </c>
      <c r="I310">
        <v>47.84</v>
      </c>
      <c r="J310">
        <v>47.84</v>
      </c>
      <c r="K310">
        <v>47.84</v>
      </c>
      <c r="L310">
        <v>48.27</v>
      </c>
      <c r="M310">
        <v>47.84</v>
      </c>
      <c r="N310">
        <v>105.4</v>
      </c>
      <c r="O310">
        <v>47.84</v>
      </c>
      <c r="P310">
        <v>47.84</v>
      </c>
      <c r="Q310">
        <v>47</v>
      </c>
      <c r="R310">
        <v>47.843699999999998</v>
      </c>
      <c r="S310" s="6">
        <v>47.84</v>
      </c>
      <c r="T310">
        <v>48.27</v>
      </c>
      <c r="U310">
        <v>47.84</v>
      </c>
      <c r="V310">
        <v>47.84</v>
      </c>
      <c r="W310">
        <v>48</v>
      </c>
      <c r="X310">
        <v>47.84</v>
      </c>
      <c r="Y310">
        <v>47.31</v>
      </c>
      <c r="Z310">
        <v>70.42</v>
      </c>
    </row>
    <row r="311" spans="1:26">
      <c r="A311" t="s">
        <v>920</v>
      </c>
      <c r="B311">
        <v>46</v>
      </c>
      <c r="C311">
        <v>41</v>
      </c>
      <c r="D311">
        <v>47.36</v>
      </c>
      <c r="E311">
        <v>47.36</v>
      </c>
      <c r="F311">
        <v>47.36</v>
      </c>
      <c r="G311">
        <v>47.57</v>
      </c>
      <c r="H311">
        <v>47.36</v>
      </c>
      <c r="I311">
        <v>47.36</v>
      </c>
      <c r="J311">
        <v>47.36</v>
      </c>
      <c r="K311">
        <v>47.37</v>
      </c>
      <c r="L311">
        <v>47.88</v>
      </c>
      <c r="M311">
        <v>47.36</v>
      </c>
      <c r="N311">
        <v>104.63</v>
      </c>
      <c r="O311">
        <v>47.36</v>
      </c>
      <c r="P311">
        <v>47.37</v>
      </c>
      <c r="Q311">
        <v>46</v>
      </c>
      <c r="R311">
        <v>47.3645</v>
      </c>
      <c r="S311" s="6">
        <v>47.36</v>
      </c>
      <c r="T311">
        <v>47.88</v>
      </c>
      <c r="U311">
        <v>47.36</v>
      </c>
      <c r="V311">
        <v>47.36</v>
      </c>
      <c r="W311">
        <v>47.5</v>
      </c>
      <c r="X311">
        <v>47.37</v>
      </c>
      <c r="Y311">
        <v>46.95</v>
      </c>
      <c r="Z311">
        <v>70.41</v>
      </c>
    </row>
    <row r="312" spans="1:26">
      <c r="A312" t="s">
        <v>921</v>
      </c>
      <c r="B312">
        <v>45</v>
      </c>
      <c r="C312">
        <v>38</v>
      </c>
      <c r="D312">
        <v>46.06</v>
      </c>
      <c r="E312">
        <v>46.06</v>
      </c>
      <c r="F312">
        <v>46.06</v>
      </c>
      <c r="G312">
        <v>45.72</v>
      </c>
      <c r="H312">
        <v>46.06</v>
      </c>
      <c r="I312">
        <v>46.06</v>
      </c>
      <c r="J312">
        <v>46.06</v>
      </c>
      <c r="K312">
        <v>46.06</v>
      </c>
      <c r="L312">
        <v>46.54</v>
      </c>
      <c r="M312">
        <v>46.06</v>
      </c>
      <c r="N312">
        <v>102.33</v>
      </c>
      <c r="O312">
        <v>46.06</v>
      </c>
      <c r="P312">
        <v>46.06</v>
      </c>
      <c r="Q312">
        <v>45</v>
      </c>
      <c r="R312">
        <v>46.062399999999997</v>
      </c>
      <c r="S312" s="6">
        <v>46.06</v>
      </c>
      <c r="T312">
        <v>46.54</v>
      </c>
      <c r="U312">
        <v>46.06</v>
      </c>
      <c r="V312">
        <v>46.06</v>
      </c>
      <c r="W312">
        <v>46.25</v>
      </c>
      <c r="X312">
        <v>46.06</v>
      </c>
      <c r="Y312">
        <v>45.78</v>
      </c>
      <c r="Z312">
        <v>70.38</v>
      </c>
    </row>
    <row r="313" spans="1:26">
      <c r="A313" t="s">
        <v>922</v>
      </c>
      <c r="B313">
        <v>44</v>
      </c>
      <c r="C313">
        <v>35</v>
      </c>
      <c r="D313">
        <v>44.93</v>
      </c>
      <c r="E313">
        <v>44.94</v>
      </c>
      <c r="F313">
        <v>44.93</v>
      </c>
      <c r="G313">
        <v>44.72</v>
      </c>
      <c r="H313">
        <v>44.93</v>
      </c>
      <c r="I313">
        <v>44.93</v>
      </c>
      <c r="J313">
        <v>44.94</v>
      </c>
      <c r="K313">
        <v>44.94</v>
      </c>
      <c r="L313">
        <v>45.26</v>
      </c>
      <c r="M313">
        <v>44.93</v>
      </c>
      <c r="N313">
        <v>100.02</v>
      </c>
      <c r="O313">
        <v>44.93</v>
      </c>
      <c r="P313">
        <v>44.94</v>
      </c>
      <c r="Q313">
        <v>44</v>
      </c>
      <c r="R313">
        <v>44.937399999999997</v>
      </c>
      <c r="S313" s="6">
        <v>44.94</v>
      </c>
      <c r="T313">
        <v>45.26</v>
      </c>
      <c r="U313">
        <v>44.93</v>
      </c>
      <c r="V313">
        <v>44.94</v>
      </c>
      <c r="W313">
        <v>45</v>
      </c>
      <c r="X313">
        <v>44.94</v>
      </c>
      <c r="Y313">
        <v>44.55</v>
      </c>
      <c r="Z313">
        <v>70.349999999999994</v>
      </c>
    </row>
    <row r="314" spans="1:26">
      <c r="A314" t="s">
        <v>923</v>
      </c>
      <c r="B314">
        <v>43</v>
      </c>
      <c r="C314">
        <v>32</v>
      </c>
      <c r="D314">
        <v>43.67</v>
      </c>
      <c r="E314">
        <v>43.68</v>
      </c>
      <c r="F314">
        <v>43.67</v>
      </c>
      <c r="G314">
        <v>43.47</v>
      </c>
      <c r="H314">
        <v>43.67</v>
      </c>
      <c r="I314">
        <v>43.67</v>
      </c>
      <c r="J314">
        <v>43.68</v>
      </c>
      <c r="K314">
        <v>43.71</v>
      </c>
      <c r="L314">
        <v>44.29</v>
      </c>
      <c r="M314">
        <v>43.67</v>
      </c>
      <c r="N314">
        <v>97.72</v>
      </c>
      <c r="O314">
        <v>43.67</v>
      </c>
      <c r="P314">
        <v>43.68</v>
      </c>
      <c r="Q314">
        <v>43</v>
      </c>
      <c r="R314">
        <v>43.677</v>
      </c>
      <c r="S314" s="6">
        <v>43.68</v>
      </c>
      <c r="T314">
        <v>44.29</v>
      </c>
      <c r="U314">
        <v>43.67</v>
      </c>
      <c r="V314">
        <v>43.68</v>
      </c>
      <c r="W314">
        <v>44</v>
      </c>
      <c r="X314">
        <v>43.68</v>
      </c>
      <c r="Y314">
        <v>43.45</v>
      </c>
      <c r="Z314">
        <v>70.319999999999993</v>
      </c>
    </row>
    <row r="315" spans="1:26">
      <c r="A315" t="s">
        <v>924</v>
      </c>
      <c r="B315">
        <v>42</v>
      </c>
      <c r="C315">
        <v>29</v>
      </c>
      <c r="D315">
        <v>42.64</v>
      </c>
      <c r="E315">
        <v>42.65</v>
      </c>
      <c r="F315">
        <v>42.64</v>
      </c>
      <c r="G315">
        <v>42.72</v>
      </c>
      <c r="H315">
        <v>42.64</v>
      </c>
      <c r="I315">
        <v>42.64</v>
      </c>
      <c r="J315">
        <v>42.65</v>
      </c>
      <c r="K315">
        <v>42.65</v>
      </c>
      <c r="L315">
        <v>43.19</v>
      </c>
      <c r="M315">
        <v>42.64</v>
      </c>
      <c r="N315">
        <v>95.41</v>
      </c>
      <c r="O315">
        <v>42.64</v>
      </c>
      <c r="P315">
        <v>42.65</v>
      </c>
      <c r="Q315">
        <v>42</v>
      </c>
      <c r="R315">
        <v>42.645800000000001</v>
      </c>
      <c r="S315" s="6">
        <v>42.65</v>
      </c>
      <c r="T315">
        <v>43.19</v>
      </c>
      <c r="U315">
        <v>42.64</v>
      </c>
      <c r="V315">
        <v>42.65</v>
      </c>
      <c r="W315">
        <v>42.75</v>
      </c>
      <c r="X315">
        <v>42.65</v>
      </c>
      <c r="Y315">
        <v>42.44</v>
      </c>
      <c r="Z315">
        <v>70.290000000000006</v>
      </c>
    </row>
    <row r="316" spans="1:26">
      <c r="A316" t="s">
        <v>925</v>
      </c>
      <c r="B316">
        <v>41</v>
      </c>
      <c r="C316">
        <v>26</v>
      </c>
      <c r="D316">
        <v>41.43</v>
      </c>
      <c r="E316">
        <v>41.44</v>
      </c>
      <c r="F316">
        <v>41.43</v>
      </c>
      <c r="G316">
        <v>41.72</v>
      </c>
      <c r="H316">
        <v>41.43</v>
      </c>
      <c r="I316">
        <v>41.43</v>
      </c>
      <c r="J316">
        <v>41.38</v>
      </c>
      <c r="K316">
        <v>41.44</v>
      </c>
      <c r="L316">
        <v>42.01</v>
      </c>
      <c r="M316">
        <v>41.43</v>
      </c>
      <c r="N316">
        <v>93.11</v>
      </c>
      <c r="O316">
        <v>41.43</v>
      </c>
      <c r="P316">
        <v>41.44</v>
      </c>
      <c r="Q316">
        <v>41</v>
      </c>
      <c r="R316">
        <v>41.437399999999997</v>
      </c>
      <c r="S316" s="6">
        <v>41.44</v>
      </c>
      <c r="T316">
        <v>42.01</v>
      </c>
      <c r="U316">
        <v>41.43</v>
      </c>
      <c r="V316">
        <v>41.44</v>
      </c>
      <c r="W316">
        <v>41.63</v>
      </c>
      <c r="X316">
        <v>41.44</v>
      </c>
      <c r="Y316">
        <v>41.46</v>
      </c>
      <c r="Z316">
        <v>70.260000000000005</v>
      </c>
    </row>
    <row r="317" spans="1:26">
      <c r="A317" t="s">
        <v>926</v>
      </c>
      <c r="B317">
        <v>40</v>
      </c>
      <c r="C317">
        <v>22</v>
      </c>
      <c r="D317">
        <v>40.119999999999997</v>
      </c>
      <c r="E317">
        <v>40.130000000000003</v>
      </c>
      <c r="F317">
        <v>40.119999999999997</v>
      </c>
      <c r="G317">
        <v>41.05</v>
      </c>
      <c r="H317">
        <v>40.119999999999997</v>
      </c>
      <c r="I317">
        <v>40.119999999999997</v>
      </c>
      <c r="J317">
        <v>40.130000000000003</v>
      </c>
      <c r="K317">
        <v>40.119999999999997</v>
      </c>
      <c r="L317">
        <v>40.619999999999997</v>
      </c>
      <c r="M317">
        <v>40.119999999999997</v>
      </c>
      <c r="N317">
        <v>90.04</v>
      </c>
      <c r="O317">
        <v>40.119999999999997</v>
      </c>
      <c r="P317">
        <v>40.119999999999997</v>
      </c>
      <c r="Q317">
        <v>40</v>
      </c>
      <c r="R317">
        <v>40.124899999999997</v>
      </c>
      <c r="S317" s="6">
        <v>40.130000000000003</v>
      </c>
      <c r="T317">
        <v>40.619999999999997</v>
      </c>
      <c r="U317">
        <v>40.119999999999997</v>
      </c>
      <c r="V317">
        <v>40.130000000000003</v>
      </c>
      <c r="W317">
        <v>40.130000000000003</v>
      </c>
      <c r="X317">
        <v>40.119999999999997</v>
      </c>
      <c r="Y317">
        <v>40.090000000000003</v>
      </c>
      <c r="Z317">
        <v>70.22</v>
      </c>
    </row>
    <row r="318" spans="1:26">
      <c r="A318" t="s">
        <v>927</v>
      </c>
      <c r="B318">
        <v>39</v>
      </c>
      <c r="C318">
        <v>18</v>
      </c>
      <c r="D318">
        <v>38.880000000000003</v>
      </c>
      <c r="E318">
        <v>38.89</v>
      </c>
      <c r="F318">
        <v>38.880000000000003</v>
      </c>
      <c r="G318">
        <v>39.72</v>
      </c>
      <c r="H318">
        <v>38.880000000000003</v>
      </c>
      <c r="I318">
        <v>38.880000000000003</v>
      </c>
      <c r="J318">
        <v>38.89</v>
      </c>
      <c r="K318">
        <v>38.89</v>
      </c>
      <c r="L318">
        <v>39.409999999999997</v>
      </c>
      <c r="M318">
        <v>38.880000000000003</v>
      </c>
      <c r="N318">
        <v>86.97</v>
      </c>
      <c r="O318">
        <v>38.880000000000003</v>
      </c>
      <c r="P318">
        <v>38.89</v>
      </c>
      <c r="Q318">
        <v>39</v>
      </c>
      <c r="R318">
        <v>38.8874</v>
      </c>
      <c r="S318" s="6">
        <v>38.89</v>
      </c>
      <c r="T318">
        <v>39.409999999999997</v>
      </c>
      <c r="U318">
        <v>38.880000000000003</v>
      </c>
      <c r="V318">
        <v>38.89</v>
      </c>
      <c r="W318">
        <v>39</v>
      </c>
      <c r="X318">
        <v>38.89</v>
      </c>
      <c r="Y318">
        <v>38.86</v>
      </c>
      <c r="Z318">
        <v>70.180000000000007</v>
      </c>
    </row>
    <row r="319" spans="1:26">
      <c r="A319" t="s">
        <v>928</v>
      </c>
      <c r="B319">
        <v>38</v>
      </c>
      <c r="C319">
        <v>16</v>
      </c>
      <c r="D319">
        <v>38.22</v>
      </c>
      <c r="E319">
        <v>38.229999999999997</v>
      </c>
      <c r="F319">
        <v>38.22</v>
      </c>
      <c r="G319">
        <v>39.22</v>
      </c>
      <c r="H319">
        <v>38.22</v>
      </c>
      <c r="I319">
        <v>38.22</v>
      </c>
      <c r="J319">
        <v>38.229999999999997</v>
      </c>
      <c r="K319">
        <v>38.229999999999997</v>
      </c>
      <c r="L319">
        <v>38.75</v>
      </c>
      <c r="M319">
        <v>38.22</v>
      </c>
      <c r="N319">
        <v>85.43</v>
      </c>
      <c r="O319">
        <v>38.22</v>
      </c>
      <c r="P319">
        <v>38.229999999999997</v>
      </c>
      <c r="Q319">
        <v>38</v>
      </c>
      <c r="R319">
        <v>38.225000000000001</v>
      </c>
      <c r="S319" s="6">
        <v>38.229999999999997</v>
      </c>
      <c r="T319">
        <v>38.75</v>
      </c>
      <c r="U319">
        <v>38.22</v>
      </c>
      <c r="V319">
        <v>38.229999999999997</v>
      </c>
      <c r="W319">
        <v>38.5</v>
      </c>
      <c r="X319">
        <v>38.229999999999997</v>
      </c>
      <c r="Y319">
        <v>38.22</v>
      </c>
      <c r="Z319">
        <v>70.16</v>
      </c>
    </row>
    <row r="320" spans="1:26">
      <c r="A320" t="s">
        <v>929</v>
      </c>
      <c r="B320">
        <v>37</v>
      </c>
      <c r="C320">
        <v>12</v>
      </c>
      <c r="D320">
        <v>36.950000000000003</v>
      </c>
      <c r="E320">
        <v>36.96</v>
      </c>
      <c r="F320">
        <v>36.950000000000003</v>
      </c>
      <c r="G320">
        <v>37.72</v>
      </c>
      <c r="H320">
        <v>36.950000000000003</v>
      </c>
      <c r="I320">
        <v>36.950000000000003</v>
      </c>
      <c r="J320">
        <v>36.96</v>
      </c>
      <c r="K320">
        <v>36.96</v>
      </c>
      <c r="L320">
        <v>37.44</v>
      </c>
      <c r="M320">
        <v>36.950000000000003</v>
      </c>
      <c r="N320">
        <v>82.36</v>
      </c>
      <c r="O320">
        <v>36.950000000000003</v>
      </c>
      <c r="P320">
        <v>36.96</v>
      </c>
      <c r="Q320">
        <v>37</v>
      </c>
      <c r="R320">
        <v>36.956200000000003</v>
      </c>
      <c r="S320" s="6">
        <v>36.96</v>
      </c>
      <c r="T320">
        <v>37.44</v>
      </c>
      <c r="U320">
        <v>36.950000000000003</v>
      </c>
      <c r="V320">
        <v>36.96</v>
      </c>
      <c r="W320">
        <v>37</v>
      </c>
      <c r="X320">
        <v>36.96</v>
      </c>
      <c r="Y320">
        <v>36.92</v>
      </c>
      <c r="Z320">
        <v>70.12</v>
      </c>
    </row>
    <row r="321" spans="1:26">
      <c r="A321" t="s">
        <v>930</v>
      </c>
      <c r="B321">
        <v>36</v>
      </c>
      <c r="C321">
        <v>8</v>
      </c>
      <c r="D321">
        <v>35.54</v>
      </c>
      <c r="E321">
        <v>35.54</v>
      </c>
      <c r="F321">
        <v>35.54</v>
      </c>
      <c r="G321">
        <v>36.22</v>
      </c>
      <c r="H321">
        <v>35.54</v>
      </c>
      <c r="I321">
        <v>35.54</v>
      </c>
      <c r="J321">
        <v>35.54</v>
      </c>
      <c r="K321">
        <v>35.54</v>
      </c>
      <c r="L321">
        <v>36.08</v>
      </c>
      <c r="M321">
        <v>35.54</v>
      </c>
      <c r="N321">
        <v>79.290000000000006</v>
      </c>
      <c r="O321">
        <v>35.54</v>
      </c>
      <c r="P321">
        <v>35.54</v>
      </c>
      <c r="Q321">
        <v>36</v>
      </c>
      <c r="R321">
        <v>35.541600000000003</v>
      </c>
      <c r="S321" s="6">
        <v>35.54</v>
      </c>
      <c r="T321">
        <v>36.08</v>
      </c>
      <c r="U321">
        <v>35.54</v>
      </c>
      <c r="V321">
        <v>35.54</v>
      </c>
      <c r="W321">
        <v>35.75</v>
      </c>
      <c r="X321">
        <v>35.53</v>
      </c>
      <c r="Y321">
        <v>35.619999999999997</v>
      </c>
      <c r="Z321">
        <v>70.08</v>
      </c>
    </row>
    <row r="322" spans="1:26">
      <c r="A322" t="s">
        <v>931</v>
      </c>
      <c r="B322">
        <v>35</v>
      </c>
      <c r="C322">
        <v>6</v>
      </c>
      <c r="D322">
        <v>34.659999999999997</v>
      </c>
      <c r="E322">
        <v>34.67</v>
      </c>
      <c r="F322">
        <v>34.659999999999997</v>
      </c>
      <c r="G322">
        <v>34.72</v>
      </c>
      <c r="H322">
        <v>34.659999999999997</v>
      </c>
      <c r="I322">
        <v>34.659999999999997</v>
      </c>
      <c r="J322">
        <v>34.67</v>
      </c>
      <c r="K322">
        <v>34.71</v>
      </c>
      <c r="L322">
        <v>35.200000000000003</v>
      </c>
      <c r="M322">
        <v>34.659999999999997</v>
      </c>
      <c r="N322">
        <v>77.75</v>
      </c>
      <c r="O322">
        <v>34.659999999999997</v>
      </c>
      <c r="P322">
        <v>34.67</v>
      </c>
      <c r="Q322">
        <v>35</v>
      </c>
      <c r="R322">
        <v>34.666600000000003</v>
      </c>
      <c r="S322" s="6">
        <v>34.67</v>
      </c>
      <c r="T322">
        <v>35.200000000000003</v>
      </c>
      <c r="U322">
        <v>34.659999999999997</v>
      </c>
      <c r="V322">
        <v>34.67</v>
      </c>
      <c r="W322">
        <v>34.75</v>
      </c>
      <c r="X322">
        <v>34.64</v>
      </c>
      <c r="Y322">
        <v>34.82</v>
      </c>
      <c r="Z322">
        <v>70.06</v>
      </c>
    </row>
    <row r="323" spans="1:26">
      <c r="A323" t="s">
        <v>932</v>
      </c>
      <c r="B323">
        <v>34</v>
      </c>
      <c r="C323">
        <v>3</v>
      </c>
      <c r="D323">
        <v>33</v>
      </c>
      <c r="E323">
        <v>33</v>
      </c>
      <c r="F323">
        <v>33</v>
      </c>
      <c r="G323">
        <v>32.72</v>
      </c>
      <c r="H323">
        <v>33</v>
      </c>
      <c r="I323">
        <v>33</v>
      </c>
      <c r="J323">
        <v>32.94</v>
      </c>
      <c r="K323">
        <v>33</v>
      </c>
      <c r="L323">
        <v>33.47</v>
      </c>
      <c r="M323">
        <v>33</v>
      </c>
      <c r="N323">
        <v>75.45</v>
      </c>
      <c r="O323">
        <v>33</v>
      </c>
      <c r="P323">
        <v>33</v>
      </c>
      <c r="Q323">
        <v>34</v>
      </c>
      <c r="R323">
        <v>33</v>
      </c>
      <c r="S323" s="6">
        <v>33</v>
      </c>
      <c r="T323">
        <v>33.5</v>
      </c>
      <c r="U323">
        <v>33</v>
      </c>
      <c r="V323">
        <v>33</v>
      </c>
      <c r="W323">
        <v>33.25</v>
      </c>
      <c r="X323">
        <v>33.03</v>
      </c>
      <c r="Y323">
        <v>33</v>
      </c>
      <c r="Z323">
        <v>70.03</v>
      </c>
    </row>
    <row r="324" spans="1:26">
      <c r="A324" t="s">
        <v>933</v>
      </c>
      <c r="B324">
        <v>33</v>
      </c>
      <c r="C324">
        <v>2</v>
      </c>
      <c r="D324">
        <v>32.18</v>
      </c>
      <c r="E324">
        <v>32.19</v>
      </c>
      <c r="F324">
        <v>32.18</v>
      </c>
      <c r="G324">
        <v>32.22</v>
      </c>
      <c r="H324">
        <v>32.18</v>
      </c>
      <c r="I324">
        <v>32.18</v>
      </c>
      <c r="J324">
        <v>32.19</v>
      </c>
      <c r="K324">
        <v>32.19</v>
      </c>
      <c r="L324">
        <v>32.69</v>
      </c>
      <c r="M324">
        <v>32.18</v>
      </c>
      <c r="N324">
        <v>74.680000000000007</v>
      </c>
      <c r="O324">
        <v>32.06</v>
      </c>
      <c r="P324">
        <v>32.19</v>
      </c>
      <c r="Q324">
        <v>33</v>
      </c>
      <c r="R324">
        <v>32.1875</v>
      </c>
      <c r="S324" s="6">
        <v>32.19</v>
      </c>
      <c r="T324">
        <v>32.75</v>
      </c>
      <c r="U324">
        <v>32.18</v>
      </c>
      <c r="V324">
        <v>32.06</v>
      </c>
      <c r="W324">
        <v>32.75</v>
      </c>
      <c r="X324">
        <v>32.200000000000003</v>
      </c>
      <c r="Y324">
        <v>32.299999999999997</v>
      </c>
      <c r="Z324">
        <v>70.02</v>
      </c>
    </row>
    <row r="325" spans="1:26">
      <c r="A325" t="s">
        <v>934</v>
      </c>
      <c r="B325">
        <v>32</v>
      </c>
      <c r="C325">
        <v>1</v>
      </c>
      <c r="D325">
        <v>31.25</v>
      </c>
      <c r="E325">
        <v>31.33</v>
      </c>
      <c r="F325">
        <v>31.25</v>
      </c>
      <c r="G325">
        <v>30.72</v>
      </c>
      <c r="H325">
        <v>31.25</v>
      </c>
      <c r="I325">
        <v>31.25</v>
      </c>
      <c r="J325">
        <v>31.25</v>
      </c>
      <c r="K325">
        <v>31.25</v>
      </c>
      <c r="L325">
        <v>31.31</v>
      </c>
      <c r="M325">
        <v>31.25</v>
      </c>
      <c r="N325">
        <v>0</v>
      </c>
      <c r="O325">
        <v>30.93</v>
      </c>
      <c r="P325">
        <v>31.25</v>
      </c>
      <c r="Q325">
        <v>32</v>
      </c>
      <c r="R325">
        <v>31.25</v>
      </c>
      <c r="S325" s="6">
        <v>31.33</v>
      </c>
      <c r="T325">
        <v>31.63</v>
      </c>
      <c r="U325">
        <v>31.25</v>
      </c>
      <c r="V325">
        <v>30.94</v>
      </c>
      <c r="W325">
        <v>31.63</v>
      </c>
      <c r="X325">
        <v>31.25</v>
      </c>
      <c r="Y325">
        <v>31.46</v>
      </c>
      <c r="Z325">
        <v>0</v>
      </c>
    </row>
    <row r="326" spans="1:26">
      <c r="A326" t="s">
        <v>935</v>
      </c>
      <c r="B326">
        <v>31</v>
      </c>
      <c r="C326">
        <v>0</v>
      </c>
      <c r="D326">
        <v>29.62</v>
      </c>
      <c r="E326">
        <v>29.63</v>
      </c>
      <c r="F326">
        <v>29.62</v>
      </c>
      <c r="G326">
        <v>28.72</v>
      </c>
      <c r="H326">
        <v>29.62</v>
      </c>
      <c r="I326">
        <v>29.62</v>
      </c>
      <c r="J326">
        <v>29.63</v>
      </c>
      <c r="K326">
        <v>29.63</v>
      </c>
      <c r="L326">
        <v>28.69</v>
      </c>
      <c r="M326">
        <v>29.62</v>
      </c>
      <c r="N326">
        <v>0</v>
      </c>
      <c r="O326">
        <v>28.46</v>
      </c>
      <c r="P326">
        <v>29.63</v>
      </c>
      <c r="Q326">
        <v>31</v>
      </c>
      <c r="R326">
        <v>29.625</v>
      </c>
      <c r="S326" s="6">
        <v>29.63</v>
      </c>
      <c r="T326">
        <v>30</v>
      </c>
      <c r="U326">
        <v>29.62</v>
      </c>
      <c r="V326">
        <v>29.63</v>
      </c>
      <c r="W326">
        <v>30</v>
      </c>
      <c r="X326">
        <v>29.63</v>
      </c>
      <c r="Y326">
        <v>29.6</v>
      </c>
      <c r="Z326">
        <v>70</v>
      </c>
    </row>
    <row r="327" spans="1:26">
      <c r="A327" t="s">
        <v>936</v>
      </c>
      <c r="B327">
        <v>30</v>
      </c>
      <c r="C327">
        <v>0</v>
      </c>
      <c r="D327">
        <v>29.62</v>
      </c>
      <c r="E327">
        <v>29.63</v>
      </c>
      <c r="F327">
        <v>29.62</v>
      </c>
      <c r="G327">
        <v>28.72</v>
      </c>
      <c r="H327">
        <v>29.62</v>
      </c>
      <c r="I327">
        <v>29.62</v>
      </c>
      <c r="J327">
        <v>29.63</v>
      </c>
      <c r="K327">
        <v>29.63</v>
      </c>
      <c r="L327">
        <v>28.69</v>
      </c>
      <c r="M327">
        <v>29.62</v>
      </c>
      <c r="N327">
        <v>0</v>
      </c>
      <c r="O327">
        <v>28.46</v>
      </c>
      <c r="P327">
        <v>29.63</v>
      </c>
      <c r="Q327">
        <v>30</v>
      </c>
      <c r="R327">
        <v>29.625</v>
      </c>
      <c r="S327" s="6">
        <v>29.63</v>
      </c>
      <c r="T327">
        <v>30</v>
      </c>
      <c r="U327">
        <v>29.62</v>
      </c>
      <c r="V327">
        <v>29.63</v>
      </c>
      <c r="W327">
        <v>30</v>
      </c>
      <c r="X327">
        <v>29.63</v>
      </c>
      <c r="Y327">
        <v>29.6</v>
      </c>
      <c r="Z327">
        <v>70</v>
      </c>
    </row>
    <row r="328" spans="1:26">
      <c r="A328" t="s">
        <v>937</v>
      </c>
      <c r="B328">
        <v>28</v>
      </c>
      <c r="C328">
        <v>0</v>
      </c>
      <c r="D328">
        <v>29.62</v>
      </c>
      <c r="E328">
        <v>29.63</v>
      </c>
      <c r="F328">
        <v>29.62</v>
      </c>
      <c r="G328">
        <v>28.72</v>
      </c>
      <c r="H328">
        <v>29.62</v>
      </c>
      <c r="I328">
        <v>29.62</v>
      </c>
      <c r="J328">
        <v>29.63</v>
      </c>
      <c r="K328">
        <v>29.63</v>
      </c>
      <c r="L328">
        <v>28.69</v>
      </c>
      <c r="M328">
        <v>29.62</v>
      </c>
      <c r="N328">
        <v>0</v>
      </c>
      <c r="O328">
        <v>28.46</v>
      </c>
      <c r="P328">
        <v>29.63</v>
      </c>
      <c r="Q328">
        <v>28</v>
      </c>
      <c r="R328">
        <v>29.625</v>
      </c>
      <c r="S328" s="6">
        <v>29.63</v>
      </c>
      <c r="T328">
        <v>30</v>
      </c>
      <c r="U328">
        <v>29.62</v>
      </c>
      <c r="V328">
        <v>29.63</v>
      </c>
      <c r="W328">
        <v>30</v>
      </c>
      <c r="X328">
        <v>29.63</v>
      </c>
      <c r="Y328">
        <v>29.6</v>
      </c>
      <c r="Z328">
        <v>70</v>
      </c>
    </row>
    <row r="329" spans="1:26">
      <c r="A329" t="s">
        <v>187</v>
      </c>
      <c r="S329" s="6"/>
    </row>
    <row r="330" spans="1:26">
      <c r="A330" t="s">
        <v>188</v>
      </c>
    </row>
    <row r="331" spans="1:26">
      <c r="A331" t="s">
        <v>189</v>
      </c>
    </row>
    <row r="332" spans="1:26">
      <c r="A332" t="s">
        <v>190</v>
      </c>
    </row>
    <row r="333" spans="1:26">
      <c r="A333" t="s">
        <v>191</v>
      </c>
    </row>
    <row r="334" spans="1:26">
      <c r="A334" t="s">
        <v>192</v>
      </c>
    </row>
    <row r="335" spans="1:26">
      <c r="A335" t="s">
        <v>193</v>
      </c>
    </row>
    <row r="336" spans="1:26">
      <c r="A336" t="s">
        <v>194</v>
      </c>
    </row>
  </sheetData>
  <phoneticPr fontId="3" type="noConversion"/>
  <pageMargins left="0.7" right="0.7" top="0.75" bottom="0.75" header="0.3" footer="0.3"/>
  <pageSetup paperSize="9" orientation="portrait" horizont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"/>
  <sheetViews>
    <sheetView topLeftCell="CM1048576" workbookViewId="0">
      <selection activeCell="CT10" sqref="A1:XFD1048576"/>
    </sheetView>
  </sheetViews>
  <sheetFormatPr defaultRowHeight="16.5" zeroHeight="1"/>
  <sheetData>
    <row r="1" spans="1:115" hidden="1">
      <c r="A1" s="61" t="s">
        <v>16</v>
      </c>
      <c r="B1" s="61" t="str">
        <f>CONCATENATE(ROUND(B3*100,2),"%","~",ROUND(B4*100,2),"%")</f>
        <v>0.99%~1.02%</v>
      </c>
      <c r="C1" s="61" t="s">
        <v>17</v>
      </c>
      <c r="D1" s="61" t="str">
        <f>CONCATENATE(ROUND(D3*100,2),"%","~",ROUND(D4*100,2),"%")</f>
        <v>0.61%~0.64%</v>
      </c>
      <c r="E1" s="61" t="s">
        <v>18</v>
      </c>
      <c r="F1" s="61" t="str">
        <f>CONCATENATE(ROUND(F3*100,2),"%","~",ROUND(F4*100,2),"%")</f>
        <v>0.64%~0.67%</v>
      </c>
      <c r="G1" s="61" t="s">
        <v>19</v>
      </c>
      <c r="H1" s="61" t="str">
        <f>CONCATENATE(ROUND(H3*100,2),"%","~",ROUND(H4*100,2),"%")</f>
        <v>1.21%~1.24%</v>
      </c>
      <c r="I1" s="61" t="s">
        <v>20</v>
      </c>
      <c r="J1" s="61" t="str">
        <f>CONCATENATE(ROUND(J3*100,2),"%","~",ROUND(J4*100,2),"%")</f>
        <v>0.64%~0.67%</v>
      </c>
      <c r="K1" s="61" t="s">
        <v>21</v>
      </c>
      <c r="L1" s="61" t="str">
        <f>CONCATENATE(ROUND(L3*100,2),"%","~",ROUND(L4*100,2),"%")</f>
        <v>0.64%~0.67%</v>
      </c>
      <c r="M1" s="61" t="s">
        <v>22</v>
      </c>
      <c r="N1" s="61" t="str">
        <f>CONCATENATE(ROUND(N3*100,2),"%","~",ROUND(N4*100,2),"%")</f>
        <v>0.64%~0.67%</v>
      </c>
      <c r="O1" s="72" t="s">
        <v>236</v>
      </c>
      <c r="P1" s="61" t="str">
        <f>CONCATENATE(ROUND(P3*100,2),"%","~",ROUND(P4*100,2),"%")</f>
        <v>0.67%~0.7%</v>
      </c>
      <c r="Q1" s="61" t="s">
        <v>24</v>
      </c>
      <c r="R1" s="61" t="str">
        <f>CONCATENATE(ROUND(R3*100,2),"%","~",ROUND(R4*100,2),"%")</f>
        <v>0.73%~0.77%</v>
      </c>
      <c r="S1" s="61" t="s">
        <v>25</v>
      </c>
      <c r="T1" s="61" t="str">
        <f>CONCATENATE(ROUND(T3*100,2),"%","~",ROUND(T4*100,2),"%")</f>
        <v>0.92%~0.96%</v>
      </c>
      <c r="U1" s="61" t="s">
        <v>26</v>
      </c>
      <c r="V1" s="61" t="str">
        <f>CONCATENATE(ROUND(V3*100,2),"%","~",ROUND(V4*100,2),"%")</f>
        <v>0.67%~0.7%</v>
      </c>
      <c r="W1" s="61" t="s">
        <v>27</v>
      </c>
      <c r="X1" s="61" t="e">
        <f>CONCATENATE(ROUND(X3*100,2),"%","~",ROUND(X4*100,2),"%")</f>
        <v>#VALUE!</v>
      </c>
      <c r="Y1" s="61" t="s">
        <v>28</v>
      </c>
      <c r="Z1" s="61" t="e">
        <f>CONCATENATE(ROUND(Z3*100,2),"%","~",ROUND(Z4*100,2),"%")</f>
        <v>#VALUE!</v>
      </c>
      <c r="AA1" s="61" t="s">
        <v>29</v>
      </c>
      <c r="AB1" s="61" t="e">
        <f>CONCATENATE(ROUND(AB3*100,2),"%","~",ROUND(AB4*100,2),"%")</f>
        <v>#VALUE!</v>
      </c>
      <c r="AC1" s="61" t="s">
        <v>30</v>
      </c>
      <c r="AD1" s="61" t="str">
        <f>CONCATENATE(ROUND(AD3*100,2),"%","~",ROUND(AD4*100,2),"%")</f>
        <v>0.99%~1.02%</v>
      </c>
      <c r="AE1" s="61" t="s">
        <v>31</v>
      </c>
      <c r="AF1" s="61" t="str">
        <f>CONCATENATE(ROUND(AF3*100,2),"%","~",ROUND(AF4*100,2),"%")</f>
        <v>0.61%~0.64%</v>
      </c>
      <c r="AG1" s="61" t="s">
        <v>32</v>
      </c>
      <c r="AH1" s="61" t="str">
        <f>CONCATENATE(ROUND(AH3*100,2),"%","~",ROUND(AH4*100,2),"%")</f>
        <v>1.05%~1.08%</v>
      </c>
      <c r="AI1" s="61" t="s">
        <v>33</v>
      </c>
      <c r="AJ1" s="61" t="str">
        <f>CONCATENATE(ROUND(AJ3*100,2),"%","~",ROUND(AJ4*100,2),"%")</f>
        <v>0.67%~0.7%</v>
      </c>
      <c r="AK1" s="61" t="s">
        <v>34</v>
      </c>
      <c r="AL1" s="61" t="str">
        <f>CONCATENATE(ROUND(AL3*100,2),"%","~",ROUND(AL4*100,2),"%")</f>
        <v>1.21%~1.24%</v>
      </c>
      <c r="AM1" s="61" t="s">
        <v>35</v>
      </c>
      <c r="AN1" s="61" t="str">
        <f>CONCATENATE(ROUND(AN3*100,2),"%","~",ROUND(AN4*100,2),"%")</f>
        <v>1.05%~1.08%</v>
      </c>
      <c r="AO1" s="61" t="s">
        <v>36</v>
      </c>
      <c r="AP1" s="61" t="str">
        <f>CONCATENATE(ROUND(AP3*100,2),"%","~",ROUND(AP4*100,2),"%")</f>
        <v>0.92%~0.96%</v>
      </c>
      <c r="AQ1" s="61" t="s">
        <v>195</v>
      </c>
      <c r="AR1" s="61" t="str">
        <f>CONCATENATE(ROUND(AR3*100,2),"%","~",ROUND(AR4*100,2),"%")</f>
        <v>0.45%~0.48%</v>
      </c>
      <c r="AS1" s="61" t="s">
        <v>196</v>
      </c>
      <c r="AT1" s="61" t="str">
        <f>CONCATENATE(ROUND(AT3*100,2),"%","~",ROUND(AT4*100,2),"%")</f>
        <v>0.64%~0.67%</v>
      </c>
      <c r="AU1" s="61" t="s">
        <v>197</v>
      </c>
      <c r="AV1" s="61" t="str">
        <f>CONCATENATE(ROUND(AV3*100,2),"%","~",ROUND(AV4*100,2),"%")</f>
        <v>1.05%~1.08%</v>
      </c>
      <c r="AW1" s="61" t="s">
        <v>198</v>
      </c>
      <c r="AX1" s="61" t="str">
        <f>CONCATENATE(ROUND(AX3*100,2),"%","~",ROUND(AX4*100,2),"%")</f>
        <v>0.77%~0.8%</v>
      </c>
      <c r="AY1" s="61" t="s">
        <v>199</v>
      </c>
      <c r="AZ1" s="61" t="str">
        <f>CONCATENATE(ROUND(AZ3*100,2),"%","~",ROUND(AZ4*100,2),"%")</f>
        <v>0.8%~0.83%</v>
      </c>
      <c r="BA1" s="61" t="s">
        <v>200</v>
      </c>
      <c r="BB1" s="61" t="str">
        <f>CONCATENATE(ROUND(BB3*100,2),"%","~",ROUND(BB4*100,2),"%")</f>
        <v>0.64%~0.67%</v>
      </c>
      <c r="BC1" s="61" t="s">
        <v>201</v>
      </c>
      <c r="BD1" s="61" t="str">
        <f>CONCATENATE(ROUND(BD3*100,2),"%","~",ROUND(BD4*100,2),"%")</f>
        <v>0.77%~0.8%</v>
      </c>
      <c r="BE1" s="61" t="s">
        <v>202</v>
      </c>
      <c r="BF1" s="61" t="str">
        <f>CONCATENATE(ROUND(BF3*100,2),"%","~",ROUND(BF4*100,2),"%")</f>
        <v>0.73%~0.77%</v>
      </c>
      <c r="BG1" s="61" t="s">
        <v>203</v>
      </c>
      <c r="BH1" s="61" t="str">
        <f>CONCATENATE(ROUND(BH3*100,2),"%","~",ROUND(BH4*100,2),"%")</f>
        <v>0.48%~0.51%</v>
      </c>
      <c r="BI1" s="61" t="s">
        <v>204</v>
      </c>
      <c r="BJ1" s="61" t="str">
        <f>CONCATENATE(ROUND(BJ3*100,2),"%","~",ROUND(BJ4*100,2),"%")</f>
        <v>0.8%~0.83%</v>
      </c>
      <c r="BK1" s="61" t="s">
        <v>205</v>
      </c>
      <c r="BL1" s="61" t="str">
        <f>CONCATENATE(ROUND(BL3*100,2),"%","~",ROUND(BL4*100,2),"%")</f>
        <v>0.8%~0.83%</v>
      </c>
      <c r="BM1" s="61" t="s">
        <v>206</v>
      </c>
      <c r="BN1" s="61" t="str">
        <f>CONCATENATE(ROUND(BN3*100,2),"%","~",ROUND(BN4*100,2),"%")</f>
        <v>0.83%~0.86%</v>
      </c>
      <c r="BO1" s="61" t="s">
        <v>207</v>
      </c>
      <c r="BP1" s="61" t="str">
        <f>CONCATENATE(ROUND(BP3*100,2),"%","~",ROUND(BP4*100,2),"%")</f>
        <v>0.8%~0.83%</v>
      </c>
      <c r="BQ1" s="61" t="s">
        <v>208</v>
      </c>
      <c r="BR1" s="61" t="str">
        <f>CONCATENATE(ROUND(BR3*100,2),"%","~",ROUND(BR4*100,2),"%")</f>
        <v>0.8%~0.83%</v>
      </c>
      <c r="BS1" s="61" t="s">
        <v>209</v>
      </c>
      <c r="BT1" s="61" t="str">
        <f>CONCATENATE(ROUND(BT3*100,2),"%","~",ROUND(BT4*100,2),"%")</f>
        <v>0.8%~0.83%</v>
      </c>
      <c r="BU1" s="61" t="s">
        <v>210</v>
      </c>
      <c r="BV1" s="61" t="str">
        <f>CONCATENATE(ROUND(BV3*100,2),"%","~",ROUND(BV4*100,2),"%")</f>
        <v>0.83%~0.86%</v>
      </c>
      <c r="BW1" s="61" t="s">
        <v>211</v>
      </c>
      <c r="BX1" s="61" t="str">
        <f>CONCATENATE(ROUND(BX3*100,2),"%","~",ROUND(BX4*100,2),"%")</f>
        <v>0.86%~0.89%</v>
      </c>
      <c r="BY1" s="61" t="s">
        <v>212</v>
      </c>
      <c r="BZ1" s="61" t="str">
        <f>CONCATENATE(ROUND(BZ3*100,2),"%","~",ROUND(BZ4*100,2),"%")</f>
        <v>0.8%~0.83%</v>
      </c>
      <c r="CA1" s="61" t="s">
        <v>213</v>
      </c>
      <c r="CB1" s="61" t="str">
        <f>CONCATENATE(ROUND(CB3*100,2),"%","~",ROUND(CB4*100,2),"%")</f>
        <v>0.7%~0.73%</v>
      </c>
      <c r="CC1" s="61" t="s">
        <v>214</v>
      </c>
      <c r="CD1" s="61" t="str">
        <f>CONCATENATE(ROUND(CD3*100,2),"%","~",ROUND(CD4*100,2),"%")</f>
        <v>0.86%~0.89%</v>
      </c>
      <c r="CE1" s="61" t="s">
        <v>215</v>
      </c>
      <c r="CF1" s="61" t="str">
        <f>CONCATENATE(ROUND(CF3*100,2),"%","~",ROUND(CF4*100,2),"%")</f>
        <v>0.51%~0.54%</v>
      </c>
      <c r="CG1" s="61" t="s">
        <v>216</v>
      </c>
      <c r="CH1" s="61" t="e">
        <f>CONCATENATE(ROUND(CH3*100,2),"%","~",ROUND(CH4*100,2),"%")</f>
        <v>#VALUE!</v>
      </c>
      <c r="CI1" s="61" t="s">
        <v>217</v>
      </c>
      <c r="CJ1" s="61" t="e">
        <f>CONCATENATE(ROUND(CJ3*100,2),"%","~",ROUND(CJ4*100,2),"%")</f>
        <v>#VALUE!</v>
      </c>
      <c r="CK1" s="61" t="s">
        <v>218</v>
      </c>
      <c r="CL1" s="61" t="e">
        <f>CONCATENATE(ROUND(CL3*100,2),"%","~",ROUND(CL4*100,2),"%")</f>
        <v>#VALUE!</v>
      </c>
      <c r="CM1" s="61" t="s">
        <v>219</v>
      </c>
      <c r="CN1" s="61" t="e">
        <f>CONCATENATE(ROUND(CN3*100,2),"%","~",ROUND(CN4*100,2),"%")</f>
        <v>#VALUE!</v>
      </c>
      <c r="CO1" s="61" t="s">
        <v>220</v>
      </c>
      <c r="CP1" s="61" t="e">
        <f>CONCATENATE(ROUND(CP3*100,2),"%","~",ROUND(CP4*100,2),"%")</f>
        <v>#VALUE!</v>
      </c>
      <c r="CQ1" s="61" t="s">
        <v>221</v>
      </c>
      <c r="CR1" s="61" t="e">
        <f>CONCATENATE(ROUND(CR3*100,2),"%","~",ROUND(CR4*100,2),"%")</f>
        <v>#VALUE!</v>
      </c>
      <c r="CS1" s="61" t="s">
        <v>222</v>
      </c>
      <c r="CT1" s="61" t="e">
        <f>CONCATENATE(ROUND(CT3*100,2),"%","~",ROUND(CT4*100,2),"%")</f>
        <v>#VALUE!</v>
      </c>
      <c r="CU1" s="61" t="s">
        <v>223</v>
      </c>
      <c r="CV1" s="61" t="e">
        <f>CONCATENATE(ROUND(CV3*100,2),"%","~",ROUND(CV4*100,2),"%")</f>
        <v>#VALUE!</v>
      </c>
      <c r="CW1" s="61" t="s">
        <v>224</v>
      </c>
      <c r="CX1" s="61" t="e">
        <f>CONCATENATE(ROUND(CX3*100,2),"%","~",ROUND(CX4*100,2),"%")</f>
        <v>#VALUE!</v>
      </c>
      <c r="CY1" s="61" t="s">
        <v>225</v>
      </c>
      <c r="CZ1" s="61" t="e">
        <f>CONCATENATE(ROUND(CZ3*100,2),"%","~",ROUND(CZ4*100,2),"%")</f>
        <v>#VALUE!</v>
      </c>
      <c r="DA1" s="61" t="s">
        <v>226</v>
      </c>
      <c r="DB1" s="61" t="e">
        <f>CONCATENATE(ROUND(DB3*100,2),"%","~",ROUND(DB4*100,2),"%")</f>
        <v>#VALUE!</v>
      </c>
      <c r="DC1" s="61" t="s">
        <v>227</v>
      </c>
      <c r="DD1" s="61" t="e">
        <f>CONCATENATE(ROUND(DD3*100,2),"%","~",ROUND(DD4*100,2),"%")</f>
        <v>#VALUE!</v>
      </c>
      <c r="DE1" s="61" t="s">
        <v>228</v>
      </c>
      <c r="DF1" s="61" t="str">
        <f>CONCATENATE(ROUND(DF3*100,2),"%","~",ROUND(DF4*100,2),"%")</f>
        <v>1.02%~1.05%</v>
      </c>
      <c r="DG1" s="61" t="s">
        <v>229</v>
      </c>
      <c r="DH1" s="61" t="e">
        <f>CONCATENATE(ROUND(DH3*100,2),"%","~",ROUND(DH4*100,2),"%")</f>
        <v>#VALUE!</v>
      </c>
      <c r="DI1" s="72" t="s">
        <v>1004</v>
      </c>
      <c r="DJ1" s="61" t="str">
        <f>CONCATENATE(ROUND(DJ3*100,2),"%","~",ROUND(DJ4*100,2),"%")</f>
        <v>0.92%~0.96%</v>
      </c>
      <c r="DK1" s="63" t="s">
        <v>231</v>
      </c>
    </row>
    <row r="2" spans="1:115" hidden="1">
      <c r="A2" s="70">
        <f>INDEX(오르비누적테이블!$A$2:$BE$4,1,0.5*(COLUMN(오르비합체!A1)+1),1)</f>
        <v>513.928</v>
      </c>
      <c r="B2" s="71" t="s">
        <v>246</v>
      </c>
      <c r="C2" s="70">
        <f>INDEX(오르비누적테이블!$A$2:$BE$4,1,0.5*(COLUMN(오르비합체!C1)+1),1)</f>
        <v>581.02650000000006</v>
      </c>
      <c r="D2" s="71" t="s">
        <v>246</v>
      </c>
      <c r="E2" s="70">
        <f>INDEX(오르비누적테이블!$A$2:$BE$4,1,0.5*(COLUMN(오르비합체!E1)+1),1)</f>
        <v>580.37850000000003</v>
      </c>
      <c r="F2" s="71" t="s">
        <v>246</v>
      </c>
      <c r="G2" s="70">
        <f>INDEX(오르비누적테이블!$A$2:$BE$4,1,0.5*(COLUMN(오르비합체!G1)+1),1)</f>
        <v>511.428</v>
      </c>
      <c r="H2" s="71" t="s">
        <v>246</v>
      </c>
      <c r="I2" s="70">
        <f>INDEX(오르비누적테이블!$A$2:$BE$4,1,0.5*(COLUMN(오르비합체!I1)+1),1)</f>
        <v>644.86500000000001</v>
      </c>
      <c r="J2" s="71" t="s">
        <v>246</v>
      </c>
      <c r="K2" s="70">
        <f>INDEX(오르비누적테이블!$A$2:$BE$4,1,0.5*(COLUMN(오르비합체!K1)+1),1)</f>
        <v>644.86500000000001</v>
      </c>
      <c r="L2" s="71" t="s">
        <v>246</v>
      </c>
      <c r="M2" s="70">
        <f>INDEX(오르비누적테이블!$A$2:$BE$4,1,0.5*(COLUMN(오르비합체!M1)+1),1)</f>
        <v>878.3747699966392</v>
      </c>
      <c r="N2" s="71" t="s">
        <v>246</v>
      </c>
      <c r="O2" s="70">
        <f>INDEX(오르비누적테이블!$A$2:$BE$4,1,0.5*(COLUMN(오르비합체!O1)+1),1)</f>
        <v>869.0555927662424</v>
      </c>
      <c r="P2" s="71" t="s">
        <v>246</v>
      </c>
      <c r="Q2" s="70">
        <f>INDEX(오르비누적테이블!$A$2:$BE$4,1,0.5*(COLUMN(오르비합체!Q1)+1),1)</f>
        <v>969.60589185867502</v>
      </c>
      <c r="R2" s="71" t="s">
        <v>246</v>
      </c>
      <c r="S2" s="70">
        <f>INDEX(오르비누적테이블!$A$2:$BE$4,1,0.5*(COLUMN(오르비합체!S1)+1),1)</f>
        <v>448.98700000000002</v>
      </c>
      <c r="T2" s="71" t="s">
        <v>246</v>
      </c>
      <c r="U2" s="70">
        <f>INDEX(오르비누적테이블!$A$2:$BE$4,1,0.5*(COLUMN(오르비합체!U1)+1),1)</f>
        <v>968.92463253440997</v>
      </c>
      <c r="V2" s="71" t="s">
        <v>246</v>
      </c>
      <c r="W2" s="70">
        <f>INDEX(오르비누적테이블!$A$2:$BE$4,1,0.5*(COLUMN(오르비합체!W1)+1),1)</f>
        <v>578.29500000000007</v>
      </c>
      <c r="X2" s="71" t="s">
        <v>246</v>
      </c>
      <c r="Y2" s="70">
        <f>INDEX(오르비누적테이블!$A$2:$BE$4,1,0.5*(COLUMN(오르비합체!Y1)+1),1)</f>
        <v>644.92000000000007</v>
      </c>
      <c r="Z2" s="71" t="s">
        <v>246</v>
      </c>
      <c r="AA2" s="70">
        <f>INDEX(오르비누적테이블!$A$2:$BE$4,1,0.5*(COLUMN(오르비합체!AA1)+1),1)</f>
        <v>65.166666666666657</v>
      </c>
      <c r="AB2" s="71" t="s">
        <v>246</v>
      </c>
      <c r="AC2" s="70">
        <f>INDEX(오르비누적테이블!$A$2:$BE$4,1,0.5*(COLUMN(오르비합체!AC1)+1),1)</f>
        <v>642.91660000000002</v>
      </c>
      <c r="AD2" s="71" t="s">
        <v>246</v>
      </c>
      <c r="AE2" s="70">
        <f>INDEX(오르비누적테이블!$A$2:$BE$4,1,0.5*(COLUMN(오르비합체!AE1)+1),1)</f>
        <v>581.02650000000006</v>
      </c>
      <c r="AF2" s="71" t="s">
        <v>246</v>
      </c>
      <c r="AG2" s="70">
        <f>INDEX(오르비누적테이블!$A$2:$BE$4,1,0.5*(COLUMN(오르비합체!AG1)+1),1)</f>
        <v>967.27156627836666</v>
      </c>
      <c r="AH2" s="71" t="s">
        <v>246</v>
      </c>
      <c r="AI2" s="70">
        <f>INDEX(오르비누적테이블!$A$2:$BE$4,1,0.5*(COLUMN(오르비합체!AI1)+1),1)</f>
        <v>968.92576899777112</v>
      </c>
      <c r="AJ2" s="71" t="s">
        <v>246</v>
      </c>
      <c r="AK2" s="70">
        <f>INDEX(오르비누적테이블!$A$2:$BE$4,1,0.5*(COLUMN(오르비합체!AK1)+1),1)</f>
        <v>479.73625000000004</v>
      </c>
      <c r="AL2" s="71" t="s">
        <v>246</v>
      </c>
      <c r="AM2" s="70">
        <f>INDEX(오르비누적테이블!$A$2:$BE$4,1,0.5*(COLUMN(오르비합체!AM1)+1),1)</f>
        <v>968.81663128893274</v>
      </c>
      <c r="AN2" s="71" t="s">
        <v>246</v>
      </c>
      <c r="AO2" s="70">
        <f>INDEX(오르비누적테이블!$A$2:$BE$4,1,0.5*(COLUMN(오르비합체!AO1)+1),1)</f>
        <v>566.72</v>
      </c>
      <c r="AP2" s="71" t="s">
        <v>246</v>
      </c>
      <c r="AQ2" s="70">
        <f>INDEX(오르비누적테이블!$A$2:$BE$4,1,0.5*(COLUMN(오르비합체!AQ1)+1),1)</f>
        <v>522</v>
      </c>
      <c r="AR2" s="71" t="s">
        <v>246</v>
      </c>
      <c r="AS2" s="70">
        <f>INDEX(오르비누적테이블!$A$2:$BE$4,1,0.5*(COLUMN(오르비합체!AS1)+1),1)</f>
        <v>519</v>
      </c>
      <c r="AT2" s="71" t="s">
        <v>246</v>
      </c>
      <c r="AU2" s="70">
        <f>INDEX(오르비누적테이블!$A$2:$BE$4,1,0.5*(COLUMN(오르비합체!AU1)+1),1)</f>
        <v>965.76578951006911</v>
      </c>
      <c r="AV2" s="71" t="s">
        <v>246</v>
      </c>
      <c r="AW2" s="70">
        <f>INDEX(오르비누적테이블!$A$2:$BE$4,1,0.5*(COLUMN(오르비합체!AW1)+1),1)</f>
        <v>646</v>
      </c>
      <c r="AX2" s="71" t="s">
        <v>246</v>
      </c>
      <c r="AY2" s="70">
        <f>INDEX(오르비누적테이블!$A$2:$BE$4,1,0.5*(COLUMN(오르비합체!AY1)+1),1)</f>
        <v>193.73999999999998</v>
      </c>
      <c r="AZ2" s="71" t="s">
        <v>246</v>
      </c>
      <c r="BA2" s="70">
        <f>INDEX(오르비누적테이블!$A$2:$BE$4,1,0.5*(COLUMN(오르비합체!BA1)+1),1)</f>
        <v>519</v>
      </c>
      <c r="BB2" s="71" t="s">
        <v>246</v>
      </c>
      <c r="BC2" s="70">
        <f>INDEX(오르비누적테이블!$A$2:$BE$4,1,0.5*(COLUMN(오르비합체!BC1)+1),1)</f>
        <v>646</v>
      </c>
      <c r="BD2" s="71" t="s">
        <v>246</v>
      </c>
      <c r="BE2" s="70">
        <f>INDEX(오르비누적테이블!$A$2:$BE$4,1,0.5*(COLUMN(오르비합체!BE1)+1),1)</f>
        <v>769</v>
      </c>
      <c r="BF2" s="71" t="s">
        <v>246</v>
      </c>
      <c r="BG2" s="70">
        <f>INDEX(오르비누적테이블!$A$2:$BE$4,1,0.5*(COLUMN(오르비합체!BG1)+1),1)</f>
        <v>996.36</v>
      </c>
      <c r="BH2" s="71" t="s">
        <v>246</v>
      </c>
      <c r="BI2" s="70">
        <f>INDEX(오르비누적테이블!$A$2:$BE$4,1,0.5*(COLUMN(오르비합체!BI1)+1),1)</f>
        <v>672.7</v>
      </c>
      <c r="BJ2" s="71" t="s">
        <v>246</v>
      </c>
      <c r="BK2" s="70">
        <f>INDEX(오르비누적테이블!$A$2:$BE$4,1,0.5*(COLUMN(오르비합체!BK1)+1),1)</f>
        <v>792.2</v>
      </c>
      <c r="BL2" s="71" t="s">
        <v>246</v>
      </c>
      <c r="BM2" s="70">
        <f>INDEX(오르비누적테이블!$A$2:$BE$4,1,0.5*(COLUMN(오르비합체!BM1)+1),1)</f>
        <v>86.490000000000009</v>
      </c>
      <c r="BN2" s="71" t="s">
        <v>246</v>
      </c>
      <c r="BO2" s="70">
        <f>INDEX(오르비누적테이블!$A$2:$BE$4,1,0.5*(COLUMN(오르비합체!BO1)+1),1)</f>
        <v>768.8</v>
      </c>
      <c r="BP2" s="71" t="s">
        <v>246</v>
      </c>
      <c r="BQ2" s="70">
        <f>INDEX(오르비누적테이블!$A$2:$BE$4,1,0.5*(COLUMN(오르비합체!BQ1)+1),1)</f>
        <v>868.41</v>
      </c>
      <c r="BR2" s="71" t="s">
        <v>246</v>
      </c>
      <c r="BS2" s="70">
        <f>INDEX(오르비누적테이블!$A$2:$BE$4,1,0.5*(COLUMN(오르비합체!BS1)+1),1)</f>
        <v>96.1</v>
      </c>
      <c r="BT2" s="71" t="s">
        <v>246</v>
      </c>
      <c r="BU2" s="70">
        <f>INDEX(오르비누적테이블!$A$2:$BE$4,1,0.5*(COLUMN(오르비합체!BU1)+1),1)</f>
        <v>970.96218908353103</v>
      </c>
      <c r="BV2" s="71" t="s">
        <v>246</v>
      </c>
      <c r="BW2" s="70">
        <f>INDEX(오르비누적테이블!$A$2:$BE$4,1,0.5*(COLUMN(오르비합체!BW1)+1),1)</f>
        <v>387.08914713141104</v>
      </c>
      <c r="BX2" s="71" t="s">
        <v>246</v>
      </c>
      <c r="BY2" s="70">
        <f>INDEX(오르비누적테이블!$A$2:$BE$4,1,0.5*(COLUMN(오르비합체!BY1)+1),1)</f>
        <v>1001.9</v>
      </c>
      <c r="BZ2" s="71" t="s">
        <v>246</v>
      </c>
      <c r="CA2" s="70">
        <f>INDEX(오르비누적테이블!$A$2:$BE$4,1,0.5*(COLUMN(오르비합체!CA1)+1),1)</f>
        <v>962.19999999999993</v>
      </c>
      <c r="CB2" s="71" t="s">
        <v>246</v>
      </c>
      <c r="CC2" s="70">
        <f>INDEX(오르비누적테이블!$A$2:$BE$4,1,0.5*(COLUMN(오르비합체!CC1)+1),1)</f>
        <v>601.625</v>
      </c>
      <c r="CD2" s="71" t="s">
        <v>246</v>
      </c>
      <c r="CE2" s="70">
        <f>INDEX(오르비누적테이블!$A$2:$BE$4,1,0.5*(COLUMN(오르비합체!CE1)+1),1)</f>
        <v>673.57500000000005</v>
      </c>
      <c r="CF2" s="71" t="s">
        <v>246</v>
      </c>
      <c r="CG2" s="70">
        <f>INDEX(오르비누적테이블!$A$2:$BE$4,1,0.5*(COLUMN(오르비합체!CG1)+1),1)</f>
        <v>961.25</v>
      </c>
      <c r="CH2" s="71" t="s">
        <v>246</v>
      </c>
      <c r="CI2" s="70">
        <f>INDEX(오르비누적테이블!$A$2:$BE$4,1,0.5*(COLUMN(오르비합체!CI1)+1),1)</f>
        <v>864.90000000000009</v>
      </c>
      <c r="CJ2" s="71" t="s">
        <v>246</v>
      </c>
      <c r="CK2" s="70">
        <f>INDEX(오르비누적테이블!$A$2:$BE$4,1,0.5*(COLUMN(오르비합체!CK1)+1),1)</f>
        <v>551.4375</v>
      </c>
      <c r="CL2" s="71" t="s">
        <v>246</v>
      </c>
      <c r="CM2" s="70">
        <f>INDEX(오르비누적테이블!$A$2:$BE$4,1,0.5*(COLUMN(오르비합체!CM1)+1),1)</f>
        <v>774.17829426282208</v>
      </c>
      <c r="CN2" s="71" t="s">
        <v>246</v>
      </c>
      <c r="CO2" s="70">
        <f>INDEX(오르비누적테이블!$A$2:$BE$4,1,0.5*(COLUMN(오르비합체!CO1)+1),1)</f>
        <v>968.48406185837825</v>
      </c>
      <c r="CP2" s="71" t="s">
        <v>246</v>
      </c>
      <c r="CQ2" s="70">
        <f>INDEX(오르비누적테이블!$A$2:$BE$4,1,0.5*(COLUMN(오르비합체!CQ1)+1),1)</f>
        <v>956.5</v>
      </c>
      <c r="CR2" s="71" t="s">
        <v>246</v>
      </c>
      <c r="CS2" s="70">
        <f>INDEX(오르비누적테이블!$A$2:$BE$4,1,0.5*(COLUMN(오르비합체!CS1)+1),1)</f>
        <v>646</v>
      </c>
      <c r="CT2" s="71" t="s">
        <v>246</v>
      </c>
      <c r="CU2" s="70">
        <f>INDEX(오르비누적테이블!$A$2:$BE$4,1,0.5*(COLUMN(오르비합체!CU1)+1),1)</f>
        <v>1009.5625</v>
      </c>
      <c r="CV2" s="71" t="s">
        <v>246</v>
      </c>
      <c r="CW2" s="70">
        <f>INDEX(오르비누적테이블!$A$2:$BE$4,1,0.5*(COLUMN(오르비합체!CW1)+1),1)</f>
        <v>1009.5625</v>
      </c>
      <c r="CX2" s="71" t="s">
        <v>246</v>
      </c>
      <c r="CY2" s="70">
        <f>INDEX(오르비누적테이블!$A$2:$BE$4,1,0.5*(COLUMN(오르비합체!CY1)+1),1)</f>
        <v>418.15</v>
      </c>
      <c r="CZ2" s="71" t="s">
        <v>246</v>
      </c>
      <c r="DA2" s="70">
        <f>INDEX(오르비누적테이블!$A$2:$BE$4,1,0.5*(COLUMN(오르비합체!DA1)+1),1)</f>
        <v>961</v>
      </c>
      <c r="DB2" s="71" t="s">
        <v>246</v>
      </c>
      <c r="DC2" s="70">
        <f>INDEX(오르비누적테이블!$A$2:$BE$4,1,0.5*(COLUMN(오르비합체!DC1)+1),1)</f>
        <v>607.5</v>
      </c>
      <c r="DD2" s="71" t="s">
        <v>246</v>
      </c>
      <c r="DE2" s="70">
        <f>INDEX(오르비누적테이블!$A$2:$BE$4,1,0.5*(COLUMN(오르비합체!DE1)+1),1)</f>
        <v>966.31110312264525</v>
      </c>
      <c r="DF2" s="71" t="s">
        <v>246</v>
      </c>
      <c r="DG2" s="70">
        <f>INDEX(오르비누적테이블!$A$2:$BE$4,1,0.5*(COLUMN(오르비합체!DG1)+1),1)</f>
        <v>332.53125</v>
      </c>
      <c r="DH2" s="71" t="s">
        <v>246</v>
      </c>
      <c r="DI2" s="70">
        <f>INDEX(오르비누적테이블!$A$2:$BE$4,1,0.5*(COLUMN(오르비합체!DI1)+1),1)</f>
        <v>877.50725026852842</v>
      </c>
      <c r="DJ2" s="71" t="s">
        <v>246</v>
      </c>
    </row>
    <row r="3" spans="1:115" hidden="1">
      <c r="A3" s="66">
        <f>IFERROR(INDEX(오르비누적테이블!$A$2:$BE$5,2,0.5*(COLUMN(오르비합체!A2)+1),1),"")</f>
        <v>514.02</v>
      </c>
      <c r="B3" s="68">
        <f>IFERROR(INDEX('오르비누적%'!$A$2:$BG$5,2,0.5*(COLUMN(오르비합체!A2)+1),1),"")</f>
        <v>9.9000000000000008E-3</v>
      </c>
      <c r="C3" s="66">
        <f>IFERROR(INDEX(오르비누적테이블!$A$2:$BE$5,2,0.5*(COLUMN(오르비합체!C2)+1),1),"")</f>
        <v>581.29999999999995</v>
      </c>
      <c r="D3" s="68">
        <f>IFERROR(INDEX('오르비누적%'!$A$2:$BG$5,2,0.5*(COLUMN(오르비합체!C2)+1),1),"")</f>
        <v>6.1000000000000004E-3</v>
      </c>
      <c r="E3" s="66">
        <f>IFERROR(INDEX(오르비누적테이블!$A$2:$BE$5,2,0.5*(COLUMN(오르비합체!E2)+1),1),"")</f>
        <v>580.54999999999995</v>
      </c>
      <c r="F3" s="68">
        <f>IFERROR(INDEX('오르비누적%'!$A$2:$BG$5,2,0.5*(COLUMN(오르비합체!E2)+1),1),"")</f>
        <v>6.4000000000000003E-3</v>
      </c>
      <c r="G3" s="66">
        <f>IFERROR(INDEX(오르비누적테이블!$A$2:$BE$5,2,0.5*(COLUMN(오르비합체!G2)+1),1),"")</f>
        <v>511.59</v>
      </c>
      <c r="H3" s="68">
        <f>IFERROR(INDEX('오르비누적%'!$A$2:$BG$5,2,0.5*(COLUMN(오르비합체!G2)+1),1),"")</f>
        <v>1.21E-2</v>
      </c>
      <c r="I3" s="66">
        <f>IFERROR(INDEX(오르비누적테이블!$A$2:$BE$5,2,0.5*(COLUMN(오르비합체!I2)+1),1),"")</f>
        <v>645.05999999999995</v>
      </c>
      <c r="J3" s="68">
        <f>IFERROR(INDEX('오르비누적%'!$A$2:$BG$5,2,0.5*(COLUMN(오르비합체!I2)+1),1),"")</f>
        <v>6.4000000000000003E-3</v>
      </c>
      <c r="K3" s="66">
        <f>IFERROR(INDEX(오르비누적테이블!$A$2:$BE$5,2,0.5*(COLUMN(오르비합체!K2)+1),1),"")</f>
        <v>645.05999999999995</v>
      </c>
      <c r="L3" s="68">
        <f>IFERROR(INDEX('오르비누적%'!$A$2:$BG$5,2,0.5*(COLUMN(오르비합체!K2)+1),1),"")</f>
        <v>6.4000000000000003E-3</v>
      </c>
      <c r="M3" s="66">
        <f>IFERROR(INDEX(오르비누적테이블!$A$2:$BE$5,2,0.5*(COLUMN(오르비합체!M2)+1),1),"")</f>
        <v>878.71</v>
      </c>
      <c r="N3" s="68">
        <f>IFERROR(INDEX('오르비누적%'!$A$2:$BG$5,2,0.5*(COLUMN(오르비합체!M2)+1),1),"")</f>
        <v>6.4000000000000003E-3</v>
      </c>
      <c r="O3" s="66">
        <f>IFERROR(INDEX(오르비누적테이블!$A$2:$BE$5,2,0.5*(COLUMN(오르비합체!O2)+1),1),"")</f>
        <v>869.31</v>
      </c>
      <c r="P3" s="68">
        <f>IFERROR(INDEX('오르비누적%'!$A$2:$BG$5,2,0.5*(COLUMN(오르비합체!O2)+1),1),"")</f>
        <v>6.7000000000000002E-3</v>
      </c>
      <c r="Q3" s="66">
        <f>IFERROR(INDEX(오르비누적테이블!$A$2:$BE$5,2,0.5*(COLUMN(오르비합체!Q2)+1),1),"")</f>
        <v>969.91</v>
      </c>
      <c r="R3" s="68">
        <f>IFERROR(INDEX('오르비누적%'!$A$2:$BG$5,2,0.5*(COLUMN(오르비합체!Q2)+1),1),"")</f>
        <v>7.3000000000000001E-3</v>
      </c>
      <c r="S3" s="66">
        <f>IFERROR(INDEX(오르비누적테이블!$A$2:$BE$5,2,0.5*(COLUMN(오르비합체!S2)+1),1),"")</f>
        <v>449.15</v>
      </c>
      <c r="T3" s="68">
        <f>IFERROR(INDEX('오르비누적%'!$A$2:$BG$5,2,0.5*(COLUMN(오르비합체!S2)+1),1),"")</f>
        <v>9.1999999999999998E-3</v>
      </c>
      <c r="U3" s="66">
        <f>IFERROR(INDEX(오르비누적테이블!$A$2:$BE$5,2,0.5*(COLUMN(오르비합체!U2)+1),1),"")</f>
        <v>968.98</v>
      </c>
      <c r="V3" s="68">
        <f>IFERROR(INDEX('오르비누적%'!$A$2:$BG$5,2,0.5*(COLUMN(오르비합체!U2)+1),1),"")</f>
        <v>6.7000000000000002E-3</v>
      </c>
      <c r="W3" s="66" t="str">
        <f>IFERROR(INDEX(오르비누적테이블!$A$2:$BE$5,2,0.5*(COLUMN(오르비합체!W2)+1),1),"")</f>
        <v/>
      </c>
      <c r="X3" s="68" t="str">
        <f>IFERROR(INDEX('오르비누적%'!$A$2:$BG$5,2,0.5*(COLUMN(오르비합체!W2)+1),1),"")</f>
        <v/>
      </c>
      <c r="Y3" s="66" t="str">
        <f>IFERROR(INDEX(오르비누적테이블!$A$2:$BE$5,2,0.5*(COLUMN(오르비합체!Y2)+1),1),"")</f>
        <v/>
      </c>
      <c r="Z3" s="68" t="str">
        <f>IFERROR(INDEX('오르비누적%'!$A$2:$BG$5,2,0.5*(COLUMN(오르비합체!Y2)+1),1),"")</f>
        <v/>
      </c>
      <c r="AA3" s="66" t="str">
        <f>IFERROR(INDEX(오르비누적테이블!$A$2:$BE$5,2,0.5*(COLUMN(오르비합체!AA2)+1),1),"")</f>
        <v/>
      </c>
      <c r="AB3" s="68" t="str">
        <f>IFERROR(INDEX('오르비누적%'!$A$2:$BG$5,2,0.5*(COLUMN(오르비합체!AA2)+1),1),"")</f>
        <v/>
      </c>
      <c r="AC3" s="66">
        <f>IFERROR(INDEX(오르비누적테이블!$A$2:$BE$5,2,0.5*(COLUMN(오르비합체!AC2)+1),1),"")</f>
        <v>643.02</v>
      </c>
      <c r="AD3" s="68">
        <f>IFERROR(INDEX('오르비누적%'!$A$2:$BG$5,2,0.5*(COLUMN(오르비합체!AC2)+1),1),"")</f>
        <v>9.9000000000000008E-3</v>
      </c>
      <c r="AE3" s="66">
        <f>IFERROR(INDEX(오르비누적테이블!$A$2:$BE$5,2,0.5*(COLUMN(오르비합체!AE2)+1),1),"")</f>
        <v>581.29999999999995</v>
      </c>
      <c r="AF3" s="68">
        <f>IFERROR(INDEX('오르비누적%'!$A$2:$BG$5,2,0.5*(COLUMN(오르비합체!AE2)+1),1),"")</f>
        <v>6.1000000000000004E-3</v>
      </c>
      <c r="AG3" s="66">
        <f>IFERROR(INDEX(오르비누적테이블!$A$2:$BE$5,2,0.5*(COLUMN(오르비합체!AG2)+1),1),"")</f>
        <v>967.37</v>
      </c>
      <c r="AH3" s="68">
        <f>IFERROR(INDEX('오르비누적%'!$A$2:$BG$5,2,0.5*(COLUMN(오르비합체!AG2)+1),1),"")</f>
        <v>1.0500000000000001E-2</v>
      </c>
      <c r="AI3" s="66">
        <f>IFERROR(INDEX(오르비누적테이블!$A$2:$BE$5,2,0.5*(COLUMN(오르비합체!AI2)+1),1),"")</f>
        <v>968.99</v>
      </c>
      <c r="AJ3" s="68">
        <f>IFERROR(INDEX('오르비누적%'!$A$2:$BG$5,2,0.5*(COLUMN(오르비합체!AI2)+1),1),"")</f>
        <v>6.7000000000000002E-3</v>
      </c>
      <c r="AK3" s="66">
        <f>IFERROR(INDEX(오르비누적테이블!$A$2:$BE$5,2,0.5*(COLUMN(오르비합체!AK2)+1),1),"")</f>
        <v>479.79</v>
      </c>
      <c r="AL3" s="68">
        <f>IFERROR(INDEX('오르비누적%'!$A$2:$BG$5,2,0.5*(COLUMN(오르비합체!AK2)+1),1),"")</f>
        <v>1.21E-2</v>
      </c>
      <c r="AM3" s="66">
        <f>IFERROR(INDEX(오르비누적테이블!$A$2:$BE$5,2,0.5*(COLUMN(오르비합체!AM2)+1),1),"")</f>
        <v>968.98</v>
      </c>
      <c r="AN3" s="68">
        <f>IFERROR(INDEX('오르비누적%'!$A$2:$BG$5,2,0.5*(COLUMN(오르비합체!AM2)+1),1),"")</f>
        <v>1.0500000000000001E-2</v>
      </c>
      <c r="AO3" s="66">
        <f>IFERROR(INDEX(오르비누적테이블!$A$2:$BE$5,2,0.5*(COLUMN(오르비합체!AO2)+1),1),"")</f>
        <v>566.82000000000005</v>
      </c>
      <c r="AP3" s="68">
        <f>IFERROR(INDEX('오르비누적%'!$A$2:$BG$5,2,0.5*(COLUMN(오르비합체!AO2)+1),1),"")</f>
        <v>9.1999999999999998E-3</v>
      </c>
      <c r="AQ3" s="66">
        <f>IFERROR(INDEX(오르비누적테이블!$A$2:$BE$5,2,0.5*(COLUMN(오르비합체!AQ2)+1),1),"")</f>
        <v>523</v>
      </c>
      <c r="AR3" s="68">
        <f>IFERROR(INDEX('오르비누적%'!$A$2:$BG$5,2,0.5*(COLUMN(오르비합체!AQ2)+1),1),"")</f>
        <v>4.4999999999999997E-3</v>
      </c>
      <c r="AS3" s="66">
        <f>IFERROR(INDEX(오르비누적테이블!$A$2:$BE$5,2,0.5*(COLUMN(오르비합체!AS2)+1),1),"")</f>
        <v>520</v>
      </c>
      <c r="AT3" s="68">
        <f>IFERROR(INDEX('오르비누적%'!$A$2:$BG$5,2,0.5*(COLUMN(오르비합체!AS2)+1),1),"")</f>
        <v>6.4000000000000003E-3</v>
      </c>
      <c r="AU3" s="66">
        <f>IFERROR(INDEX(오르비누적테이블!$A$2:$BE$5,2,0.5*(COLUMN(오르비합체!AU2)+1),1),"")</f>
        <v>966.1</v>
      </c>
      <c r="AV3" s="68">
        <f>IFERROR(INDEX('오르비누적%'!$A$2:$BG$5,2,0.5*(COLUMN(오르비합체!AU2)+1),1),"")</f>
        <v>1.0500000000000001E-2</v>
      </c>
      <c r="AW3" s="66">
        <f>IFERROR(INDEX(오르비누적테이블!$A$2:$BE$5,2,0.5*(COLUMN(오르비합체!AW2)+1),1),"")</f>
        <v>646.5</v>
      </c>
      <c r="AX3" s="68">
        <f>IFERROR(INDEX('오르비누적%'!$A$2:$BG$5,2,0.5*(COLUMN(오르비합체!AW2)+1),1),"")</f>
        <v>7.7000000000000002E-3</v>
      </c>
      <c r="AY3" s="66">
        <f>IFERROR(INDEX(오르비누적테이블!$A$2:$BE$5,2,0.5*(COLUMN(오르비합체!AY2)+1),1),"")</f>
        <v>193.74</v>
      </c>
      <c r="AZ3" s="68">
        <f>IFERROR(INDEX('오르비누적%'!$A$2:$BG$5,2,0.5*(COLUMN(오르비합체!AY2)+1),1),"")</f>
        <v>8.0000000000000002E-3</v>
      </c>
      <c r="BA3" s="66">
        <f>IFERROR(INDEX(오르비누적테이블!$A$2:$BE$5,2,0.5*(COLUMN(오르비합체!BA2)+1),1),"")</f>
        <v>520</v>
      </c>
      <c r="BB3" s="68">
        <f>IFERROR(INDEX('오르비누적%'!$A$2:$BG$5,2,0.5*(COLUMN(오르비합체!BA2)+1),1),"")</f>
        <v>6.4000000000000003E-3</v>
      </c>
      <c r="BC3" s="66">
        <f>IFERROR(INDEX(오르비누적테이블!$A$2:$BE$5,2,0.5*(COLUMN(오르비합체!BC2)+1),1),"")</f>
        <v>646.5</v>
      </c>
      <c r="BD3" s="68">
        <f>IFERROR(INDEX('오르비누적%'!$A$2:$BG$5,2,0.5*(COLUMN(오르비합체!BC2)+1),1),"")</f>
        <v>7.7000000000000002E-3</v>
      </c>
      <c r="BE3" s="66">
        <f>IFERROR(INDEX(오르비누적테이블!$A$2:$BE$5,2,0.5*(COLUMN(오르비합체!BE2)+1),1),"")</f>
        <v>770</v>
      </c>
      <c r="BF3" s="68">
        <f>IFERROR(INDEX('오르비누적%'!$A$2:$BG$5,2,0.5*(COLUMN(오르비합체!BE2)+1),1),"")</f>
        <v>7.3000000000000001E-3</v>
      </c>
      <c r="BG3" s="66">
        <f>IFERROR(INDEX(오르비누적테이블!$A$2:$BE$5,2,0.5*(COLUMN(오르비합체!BG2)+1),1),"")</f>
        <v>997.36</v>
      </c>
      <c r="BH3" s="68">
        <f>IFERROR(INDEX('오르비누적%'!$A$2:$BG$5,2,0.5*(COLUMN(오르비합체!BG2)+1),1),"")</f>
        <v>4.7999999999999996E-3</v>
      </c>
      <c r="BI3" s="66">
        <f>IFERROR(INDEX(오르비누적테이블!$A$2:$BE$5,2,0.5*(COLUMN(오르비합체!BI2)+1),1),"")</f>
        <v>673.4</v>
      </c>
      <c r="BJ3" s="68">
        <f>IFERROR(INDEX('오르비누적%'!$A$2:$BG$5,2,0.5*(COLUMN(오르비합체!BI2)+1),1),"")</f>
        <v>8.0000000000000002E-3</v>
      </c>
      <c r="BK3" s="66">
        <f>IFERROR(INDEX(오르비누적테이블!$A$2:$BE$5,2,0.5*(COLUMN(오르비합체!BK2)+1),1),"")</f>
        <v>792.4</v>
      </c>
      <c r="BL3" s="68">
        <f>IFERROR(INDEX('오르비누적%'!$A$2:$BG$5,2,0.5*(COLUMN(오르비합체!BK2)+1),1),"")</f>
        <v>8.0000000000000002E-3</v>
      </c>
      <c r="BM3" s="66">
        <f>IFERROR(INDEX(오르비누적테이블!$A$2:$BE$5,2,0.5*(COLUMN(오르비합체!BM2)+1),1),"")</f>
        <v>86.54</v>
      </c>
      <c r="BN3" s="68">
        <f>IFERROR(INDEX('오르비누적%'!$A$2:$BG$5,2,0.5*(COLUMN(오르비합체!BM2)+1),1),"")</f>
        <v>8.3000000000000001E-3</v>
      </c>
      <c r="BO3" s="66">
        <f>IFERROR(INDEX(오르비누적테이블!$A$2:$BE$5,2,0.5*(COLUMN(오르비합체!BO2)+1),1),"")</f>
        <v>769.6</v>
      </c>
      <c r="BP3" s="68">
        <f>IFERROR(INDEX('오르비누적%'!$A$2:$BG$5,2,0.5*(COLUMN(오르비합체!BO2)+1),1),"")</f>
        <v>8.0000000000000002E-3</v>
      </c>
      <c r="BQ3" s="66">
        <f>IFERROR(INDEX(오르비누적테이블!$A$2:$BE$5,2,0.5*(COLUMN(오르비합체!BQ2)+1),1),"")</f>
        <v>869.22</v>
      </c>
      <c r="BR3" s="68">
        <f>IFERROR(INDEX('오르비누적%'!$A$2:$BG$5,2,0.5*(COLUMN(오르비합체!BQ2)+1),1),"")</f>
        <v>8.0000000000000002E-3</v>
      </c>
      <c r="BS3" s="66">
        <f>IFERROR(INDEX(오르비누적테이블!$A$2:$BE$5,2,0.5*(COLUMN(오르비합체!BS2)+1),1),"")</f>
        <v>96.2</v>
      </c>
      <c r="BT3" s="68">
        <f>IFERROR(INDEX('오르비누적%'!$A$2:$BG$5,2,0.5*(COLUMN(오르비합체!BS2)+1),1),"")</f>
        <v>8.0000000000000002E-3</v>
      </c>
      <c r="BU3" s="66">
        <f>IFERROR(INDEX(오르비누적테이블!$A$2:$BE$5,2,0.5*(COLUMN(오르비합체!BU2)+1),1),"")</f>
        <v>971.11</v>
      </c>
      <c r="BV3" s="68">
        <f>IFERROR(INDEX('오르비누적%'!$A$2:$BG$5,2,0.5*(COLUMN(오르비합체!BU2)+1),1),"")</f>
        <v>8.3000000000000001E-3</v>
      </c>
      <c r="BW3" s="66">
        <f>IFERROR(INDEX(오르비누적테이블!$A$2:$BE$5,2,0.5*(COLUMN(오르비합체!BW2)+1),1),"")</f>
        <v>387.12</v>
      </c>
      <c r="BX3" s="68">
        <f>IFERROR(INDEX('오르비누적%'!$A$2:$BG$5,2,0.5*(COLUMN(오르비합체!BW2)+1),1),"")</f>
        <v>8.6E-3</v>
      </c>
      <c r="BY3" s="66">
        <f>IFERROR(INDEX(오르비누적테이블!$A$2:$BE$5,2,0.5*(COLUMN(오르비합체!BY2)+1),1),"")</f>
        <v>1001.96</v>
      </c>
      <c r="BZ3" s="68">
        <f>IFERROR(INDEX('오르비누적%'!$A$2:$BG$5,2,0.5*(COLUMN(오르비합체!BY2)+1),1),"")</f>
        <v>8.0000000000000002E-3</v>
      </c>
      <c r="CA3" s="66">
        <f>IFERROR(INDEX(오르비누적테이블!$A$2:$BE$5,2,0.5*(COLUMN(오르비합체!CA2)+1),1),"")</f>
        <v>962.6</v>
      </c>
      <c r="CB3" s="68">
        <f>IFERROR(INDEX('오르비누적%'!$A$2:$BG$5,2,0.5*(COLUMN(오르비합체!CA2)+1),1),"")</f>
        <v>7.0000000000000001E-3</v>
      </c>
      <c r="CC3" s="66">
        <f>IFERROR(INDEX(오르비누적테이블!$A$2:$BE$5,2,0.5*(COLUMN(오르비합체!CC2)+1),1),"")</f>
        <v>601.75</v>
      </c>
      <c r="CD3" s="68">
        <f>IFERROR(INDEX('오르비누적%'!$A$2:$BG$5,2,0.5*(COLUMN(오르비합체!CC2)+1),1),"")</f>
        <v>8.6E-3</v>
      </c>
      <c r="CE3" s="66">
        <f>IFERROR(INDEX(오르비누적테이블!$A$2:$BE$5,2,0.5*(COLUMN(오르비합체!CE2)+1),1),"")</f>
        <v>674.1</v>
      </c>
      <c r="CF3" s="68">
        <f>IFERROR(INDEX('오르비누적%'!$A$2:$BG$5,2,0.5*(COLUMN(오르비합체!CE2)+1),1),"")</f>
        <v>5.1000000000000004E-3</v>
      </c>
      <c r="CG3" s="66" t="str">
        <f>IFERROR(INDEX(오르비누적테이블!$A$2:$BE$5,2,0.5*(COLUMN(오르비합체!CG2)+1),1),"")</f>
        <v/>
      </c>
      <c r="CH3" s="68" t="str">
        <f>IFERROR(INDEX('오르비누적%'!$A$2:$BG$5,2,0.5*(COLUMN(오르비합체!CG2)+1),1),"")</f>
        <v/>
      </c>
      <c r="CI3" s="66" t="str">
        <f>IFERROR(INDEX(오르비누적테이블!$A$2:$BE$5,2,0.5*(COLUMN(오르비합체!CI2)+1),1),"")</f>
        <v/>
      </c>
      <c r="CJ3" s="68" t="str">
        <f>IFERROR(INDEX('오르비누적%'!$A$2:$BG$5,2,0.5*(COLUMN(오르비합체!CI2)+1),1),"")</f>
        <v/>
      </c>
      <c r="CK3" s="66" t="str">
        <f>IFERROR(INDEX(오르비누적테이블!$A$2:$BE$5,2,0.5*(COLUMN(오르비합체!CK2)+1),1),"")</f>
        <v/>
      </c>
      <c r="CL3" s="68" t="str">
        <f>IFERROR(INDEX('오르비누적%'!$A$2:$BG$5,2,0.5*(COLUMN(오르비합체!CK2)+1),1),"")</f>
        <v/>
      </c>
      <c r="CM3" s="66" t="str">
        <f>IFERROR(INDEX(오르비누적테이블!$A$2:$BE$5,2,0.5*(COLUMN(오르비합체!CM2)+1),1),"")</f>
        <v/>
      </c>
      <c r="CN3" s="68" t="str">
        <f>IFERROR(INDEX('오르비누적%'!$A$2:$BG$5,2,0.5*(COLUMN(오르비합체!CM2)+1),1),"")</f>
        <v/>
      </c>
      <c r="CO3" s="66" t="str">
        <f>IFERROR(INDEX(오르비누적테이블!$A$2:$BE$5,2,0.5*(COLUMN(오르비합체!CO2)+1),1),"")</f>
        <v/>
      </c>
      <c r="CP3" s="68" t="str">
        <f>IFERROR(INDEX('오르비누적%'!$A$2:$BG$5,2,0.5*(COLUMN(오르비합체!CO2)+1),1),"")</f>
        <v/>
      </c>
      <c r="CQ3" s="66" t="str">
        <f>IFERROR(INDEX(오르비누적테이블!$A$2:$BE$5,2,0.5*(COLUMN(오르비합체!CQ2)+1),1),"")</f>
        <v/>
      </c>
      <c r="CR3" s="68" t="str">
        <f>IFERROR(INDEX('오르비누적%'!$A$2:$BG$5,2,0.5*(COLUMN(오르비합체!CQ2)+1),1),"")</f>
        <v/>
      </c>
      <c r="CS3" s="66" t="str">
        <f>IFERROR(INDEX(오르비누적테이블!$A$2:$BE$5,2,0.5*(COLUMN(오르비합체!CS2)+1),1),"")</f>
        <v/>
      </c>
      <c r="CT3" s="68" t="str">
        <f>IFERROR(INDEX('오르비누적%'!$A$2:$BG$5,2,0.5*(COLUMN(오르비합체!CS2)+1),1),"")</f>
        <v/>
      </c>
      <c r="CU3" s="66" t="str">
        <f>IFERROR(INDEX(오르비누적테이블!$A$2:$BE$5,2,0.5*(COLUMN(오르비합체!CU2)+1),1),"")</f>
        <v/>
      </c>
      <c r="CV3" s="68" t="str">
        <f>IFERROR(INDEX('오르비누적%'!$A$2:$BG$5,2,0.5*(COLUMN(오르비합체!CU2)+1),1),"")</f>
        <v/>
      </c>
      <c r="CW3" s="66" t="str">
        <f>IFERROR(INDEX(오르비누적테이블!$A$2:$BE$5,2,0.5*(COLUMN(오르비합체!CW2)+1),1),"")</f>
        <v/>
      </c>
      <c r="CX3" s="68" t="str">
        <f>IFERROR(INDEX('오르비누적%'!$A$2:$BG$5,2,0.5*(COLUMN(오르비합체!CW2)+1),1),"")</f>
        <v/>
      </c>
      <c r="CY3" s="66" t="str">
        <f>IFERROR(INDEX(오르비누적테이블!$A$2:$BE$5,2,0.5*(COLUMN(오르비합체!CY2)+1),1),"")</f>
        <v/>
      </c>
      <c r="CZ3" s="68" t="str">
        <f>IFERROR(INDEX('오르비누적%'!$A$2:$BG$5,2,0.5*(COLUMN(오르비합체!CY2)+1),1),"")</f>
        <v/>
      </c>
      <c r="DA3" s="66" t="str">
        <f>IFERROR(INDEX(오르비누적테이블!$A$2:$BE$5,2,0.5*(COLUMN(오르비합체!DA2)+1),1),"")</f>
        <v/>
      </c>
      <c r="DB3" s="68" t="str">
        <f>IFERROR(INDEX('오르비누적%'!$A$2:$BG$5,2,0.5*(COLUMN(오르비합체!DA2)+1),1),"")</f>
        <v/>
      </c>
      <c r="DC3" s="66" t="str">
        <f>IFERROR(INDEX(오르비누적테이블!$A$2:$BE$5,2,0.5*(COLUMN(오르비합체!DC2)+1),1),"")</f>
        <v/>
      </c>
      <c r="DD3" s="68" t="str">
        <f>IFERROR(INDEX('오르비누적%'!$A$2:$BG$5,2,0.5*(COLUMN(오르비합체!DC2)+1),1),"")</f>
        <v/>
      </c>
      <c r="DE3" s="66">
        <f>IFERROR(INDEX(오르비누적테이블!$A$2:$BE$5,2,0.5*(COLUMN(오르비합체!DE2)+1),1),"")</f>
        <v>966.54</v>
      </c>
      <c r="DF3" s="68">
        <f>IFERROR(INDEX('오르비누적%'!$A$2:$BG$5,2,0.5*(COLUMN(오르비합체!DE2)+1),1),"")</f>
        <v>1.0200000000000001E-2</v>
      </c>
      <c r="DG3" s="66" t="str">
        <f>IFERROR(INDEX(오르비누적테이블!$A$2:$BE$5,2,0.5*(COLUMN(오르비합체!DG2)+1),1),"")</f>
        <v/>
      </c>
      <c r="DH3" s="68" t="str">
        <f>IFERROR(INDEX('오르비누적%'!$A$2:$BG$5,2,0.5*(COLUMN(오르비합체!DG2)+1),1),"")</f>
        <v/>
      </c>
      <c r="DI3" s="66">
        <f>IFERROR(INDEX(오르비누적테이블!$A$2:$BE$5,2,0.5*(COLUMN(오르비합체!DI2)+1),1),"")</f>
        <v>877.61</v>
      </c>
      <c r="DJ3" s="68">
        <f>IFERROR(INDEX('오르비누적%'!$A$2:$BG$5,2,0.5*(COLUMN(오르비합체!DI2)+1),1),"")</f>
        <v>9.1999999999999998E-3</v>
      </c>
    </row>
    <row r="4" spans="1:115" hidden="1">
      <c r="A4" s="66">
        <f>IFERROR(INDEX(오르비누적테이블!$A$2:$BE$5,3,0.5*(COLUMN(오르비합체!A2)+1),1),"")</f>
        <v>513.84</v>
      </c>
      <c r="B4" s="68">
        <f>IFERROR(INDEX('오르비누적%'!$A$2:$BG$5,3,0.5*(COLUMN(오르비합체!A3)+1),1),"")</f>
        <v>1.0200000000000001E-2</v>
      </c>
      <c r="C4" s="66">
        <f>IFERROR(INDEX(오르비누적테이블!$A$2:$BE$5,3,0.5*(COLUMN(오르비합체!C2)+1),1),"")</f>
        <v>580.98</v>
      </c>
      <c r="D4" s="68">
        <f>IFERROR(INDEX('오르비누적%'!$A$2:$BG$5,3,0.5*(COLUMN(오르비합체!C3)+1),1),"")</f>
        <v>6.4000000000000003E-3</v>
      </c>
      <c r="E4" s="66">
        <f>IFERROR(INDEX(오르비누적테이블!$A$2:$BE$5,3,0.5*(COLUMN(오르비합체!E2)+1),1),"")</f>
        <v>580.32000000000005</v>
      </c>
      <c r="F4" s="68">
        <f>IFERROR(INDEX('오르비누적%'!$A$2:$BG$5,3,0.5*(COLUMN(오르비합체!E3)+1),1),"")</f>
        <v>6.7000000000000002E-3</v>
      </c>
      <c r="G4" s="66">
        <f>IFERROR(INDEX(오르비누적테이블!$A$2:$BE$5,3,0.5*(COLUMN(오르비합체!G2)+1),1),"")</f>
        <v>511.39</v>
      </c>
      <c r="H4" s="68">
        <f>IFERROR(INDEX('오르비누적%'!$A$2:$BG$5,3,0.5*(COLUMN(오르비합체!G3)+1),1),"")</f>
        <v>1.24E-2</v>
      </c>
      <c r="I4" s="66">
        <f>IFERROR(INDEX(오르비누적테이블!$A$2:$BE$5,3,0.5*(COLUMN(오르비합체!I2)+1),1),"")</f>
        <v>644.79999999999995</v>
      </c>
      <c r="J4" s="68">
        <f>IFERROR(INDEX('오르비누적%'!$A$2:$BG$5,3,0.5*(COLUMN(오르비합체!I3)+1),1),"")</f>
        <v>6.7000000000000002E-3</v>
      </c>
      <c r="K4" s="66">
        <f>IFERROR(INDEX(오르비누적테이블!$A$2:$BE$5,3,0.5*(COLUMN(오르비합체!K2)+1),1),"")</f>
        <v>644.79999999999995</v>
      </c>
      <c r="L4" s="68">
        <f>IFERROR(INDEX('오르비누적%'!$A$2:$BG$5,3,0.5*(COLUMN(오르비합체!K3)+1),1),"")</f>
        <v>6.7000000000000002E-3</v>
      </c>
      <c r="M4" s="66">
        <f>IFERROR(INDEX(오르비누적테이블!$A$2:$BE$5,3,0.5*(COLUMN(오르비합체!M2)+1),1),"")</f>
        <v>878.35</v>
      </c>
      <c r="N4" s="68">
        <f>IFERROR(INDEX('오르비누적%'!$A$2:$BG$5,3,0.5*(COLUMN(오르비합체!M3)+1),1),"")</f>
        <v>6.7000000000000002E-3</v>
      </c>
      <c r="O4" s="66">
        <f>IFERROR(INDEX(오르비누적테이블!$A$2:$BE$5,3,0.5*(COLUMN(오르비합체!O2)+1),1),"")</f>
        <v>868.94</v>
      </c>
      <c r="P4" s="68">
        <f>IFERROR(INDEX('오르비누적%'!$A$2:$BG$5,3,0.5*(COLUMN(오르비합체!O3)+1),1),"")</f>
        <v>7.0000000000000001E-3</v>
      </c>
      <c r="Q4" s="66">
        <f>IFERROR(INDEX(오르비누적테이블!$A$2:$BE$5,3,0.5*(COLUMN(오르비합체!Q2)+1),1),"")</f>
        <v>969.41</v>
      </c>
      <c r="R4" s="68">
        <f>IFERROR(INDEX('오르비누적%'!$A$2:$BG$5,3,0.5*(COLUMN(오르비합체!Q3)+1),1),"")</f>
        <v>7.7000000000000002E-3</v>
      </c>
      <c r="S4" s="66">
        <f>IFERROR(INDEX(오르비누적테이블!$A$2:$BE$5,3,0.5*(COLUMN(오르비합체!S2)+1),1),"")</f>
        <v>448.92</v>
      </c>
      <c r="T4" s="68">
        <f>IFERROR(INDEX('오르비누적%'!$A$2:$BG$5,3,0.5*(COLUMN(오르비합체!S3)+1),1),"")</f>
        <v>9.5999999999999992E-3</v>
      </c>
      <c r="U4" s="66">
        <f>IFERROR(INDEX(오르비누적테이블!$A$2:$BE$5,3,0.5*(COLUMN(오르비합체!U2)+1),1),"")</f>
        <v>968.75</v>
      </c>
      <c r="V4" s="68">
        <f>IFERROR(INDEX('오르비누적%'!$A$2:$BG$5,3,0.5*(COLUMN(오르비합체!U3)+1),1),"")</f>
        <v>7.0000000000000001E-3</v>
      </c>
      <c r="W4" s="66" t="str">
        <f>IFERROR(INDEX(오르비누적테이블!$A$2:$BE$5,3,0.5*(COLUMN(오르비합체!W2)+1),1),"")</f>
        <v/>
      </c>
      <c r="X4" s="68" t="str">
        <f>IFERROR(INDEX('오르비누적%'!$A$2:$BG$5,3,0.5*(COLUMN(오르비합체!W3)+1),1),"")</f>
        <v/>
      </c>
      <c r="Y4" s="66" t="str">
        <f>IFERROR(INDEX(오르비누적테이블!$A$2:$BE$5,3,0.5*(COLUMN(오르비합체!Y2)+1),1),"")</f>
        <v/>
      </c>
      <c r="Z4" s="68" t="str">
        <f>IFERROR(INDEX('오르비누적%'!$A$2:$BG$5,3,0.5*(COLUMN(오르비합체!Y3)+1),1),"")</f>
        <v/>
      </c>
      <c r="AA4" s="66" t="str">
        <f>IFERROR(INDEX(오르비누적테이블!$A$2:$BE$5,3,0.5*(COLUMN(오르비합체!AA2)+1),1),"")</f>
        <v/>
      </c>
      <c r="AB4" s="68" t="str">
        <f>IFERROR(INDEX('오르비누적%'!$A$2:$BG$5,3,0.5*(COLUMN(오르비합체!AA3)+1),1),"")</f>
        <v/>
      </c>
      <c r="AC4" s="66">
        <f>IFERROR(INDEX(오르비누적테이블!$A$2:$BE$5,3,0.5*(COLUMN(오르비합체!AC2)+1),1),"")</f>
        <v>642.75</v>
      </c>
      <c r="AD4" s="68">
        <f>IFERROR(INDEX('오르비누적%'!$A$2:$BG$5,3,0.5*(COLUMN(오르비합체!AC3)+1),1),"")</f>
        <v>1.0200000000000001E-2</v>
      </c>
      <c r="AE4" s="66">
        <f>IFERROR(INDEX(오르비누적테이블!$A$2:$BE$5,3,0.5*(COLUMN(오르비합체!AE2)+1),1),"")</f>
        <v>580.98</v>
      </c>
      <c r="AF4" s="68">
        <f>IFERROR(INDEX('오르비누적%'!$A$2:$BG$5,3,0.5*(COLUMN(오르비합체!AE3)+1),1),"")</f>
        <v>6.4000000000000003E-3</v>
      </c>
      <c r="AG4" s="66">
        <f>IFERROR(INDEX(오르비누적테이블!$A$2:$BE$5,3,0.5*(COLUMN(오르비합체!AG2)+1),1),"")</f>
        <v>966.99</v>
      </c>
      <c r="AH4" s="68">
        <f>IFERROR(INDEX('오르비누적%'!$A$2:$BG$5,3,0.5*(COLUMN(오르비합체!AG3)+1),1),"")</f>
        <v>1.0800000000000001E-2</v>
      </c>
      <c r="AI4" s="66">
        <f>IFERROR(INDEX(오르비누적테이블!$A$2:$BE$5,3,0.5*(COLUMN(오르비합체!AI2)+1),1),"")</f>
        <v>968.75</v>
      </c>
      <c r="AJ4" s="68">
        <f>IFERROR(INDEX('오르비누적%'!$A$2:$BG$5,3,0.5*(COLUMN(오르비합체!AI3)+1),1),"")</f>
        <v>7.0000000000000001E-3</v>
      </c>
      <c r="AK4" s="66">
        <f>IFERROR(INDEX(오르비누적테이블!$A$2:$BE$5,3,0.5*(COLUMN(오르비합체!AK2)+1),1),"")</f>
        <v>479.63</v>
      </c>
      <c r="AL4" s="68">
        <f>IFERROR(INDEX('오르비누적%'!$A$2:$BG$5,3,0.5*(COLUMN(오르비합체!AK3)+1),1),"")</f>
        <v>1.24E-2</v>
      </c>
      <c r="AM4" s="66">
        <f>IFERROR(INDEX(오르비누적테이블!$A$2:$BE$5,3,0.5*(COLUMN(오르비합체!AM2)+1),1),"")</f>
        <v>968.72</v>
      </c>
      <c r="AN4" s="68">
        <f>IFERROR(INDEX('오르비누적%'!$A$2:$BG$5,3,0.5*(COLUMN(오르비합체!AM3)+1),1),"")</f>
        <v>1.0800000000000001E-2</v>
      </c>
      <c r="AO4" s="66">
        <f>IFERROR(INDEX(오르비누적테이블!$A$2:$BE$5,3,0.5*(COLUMN(오르비합체!AO2)+1),1),"")</f>
        <v>566.54999999999995</v>
      </c>
      <c r="AP4" s="68">
        <f>IFERROR(INDEX('오르비누적%'!$A$2:$BG$5,3,0.5*(COLUMN(오르비합체!AO3)+1),1),"")</f>
        <v>9.5999999999999992E-3</v>
      </c>
      <c r="AQ4" s="66">
        <f>IFERROR(INDEX(오르비누적테이블!$A$2:$BE$5,3,0.5*(COLUMN(오르비합체!AQ2)+1),1),"")</f>
        <v>522</v>
      </c>
      <c r="AR4" s="68">
        <f>IFERROR(INDEX('오르비누적%'!$A$2:$BG$5,3,0.5*(COLUMN(오르비합체!AQ3)+1),1),"")</f>
        <v>4.7999999999999996E-3</v>
      </c>
      <c r="AS4" s="66">
        <f>IFERROR(INDEX(오르비누적테이블!$A$2:$BE$5,3,0.5*(COLUMN(오르비합체!AS2)+1),1),"")</f>
        <v>519</v>
      </c>
      <c r="AT4" s="68">
        <f>IFERROR(INDEX('오르비누적%'!$A$2:$BG$5,3,0.5*(COLUMN(오르비합체!AS3)+1),1),"")</f>
        <v>6.7000000000000002E-3</v>
      </c>
      <c r="AU4" s="66">
        <f>IFERROR(INDEX(오르비누적테이블!$A$2:$BE$5,3,0.5*(COLUMN(오르비합체!AU2)+1),1),"")</f>
        <v>965.7</v>
      </c>
      <c r="AV4" s="68">
        <f>IFERROR(INDEX('오르비누적%'!$A$2:$BG$5,3,0.5*(COLUMN(오르비합체!AU3)+1),1),"")</f>
        <v>1.0800000000000001E-2</v>
      </c>
      <c r="AW4" s="66">
        <f>IFERROR(INDEX(오르비누적테이블!$A$2:$BE$5,3,0.5*(COLUMN(오르비합체!AW2)+1),1),"")</f>
        <v>646</v>
      </c>
      <c r="AX4" s="68">
        <f>IFERROR(INDEX('오르비누적%'!$A$2:$BG$5,3,0.5*(COLUMN(오르비합체!AW3)+1),1),"")</f>
        <v>8.0000000000000002E-3</v>
      </c>
      <c r="AY4" s="66">
        <f>IFERROR(INDEX(오르비누적테이블!$A$2:$BE$5,3,0.5*(COLUMN(오르비합체!AY2)+1),1),"")</f>
        <v>193.62</v>
      </c>
      <c r="AZ4" s="68">
        <f>IFERROR(INDEX('오르비누적%'!$A$2:$BG$5,3,0.5*(COLUMN(오르비합체!AY3)+1),1),"")</f>
        <v>8.3000000000000001E-3</v>
      </c>
      <c r="BA4" s="66">
        <f>IFERROR(INDEX(오르비누적테이블!$A$2:$BE$5,3,0.5*(COLUMN(오르비합체!BA2)+1),1),"")</f>
        <v>519</v>
      </c>
      <c r="BB4" s="68">
        <f>IFERROR(INDEX('오르비누적%'!$A$2:$BG$5,3,0.5*(COLUMN(오르비합체!BA3)+1),1),"")</f>
        <v>6.7000000000000002E-3</v>
      </c>
      <c r="BC4" s="66">
        <f>IFERROR(INDEX(오르비누적테이블!$A$2:$BE$5,3,0.5*(COLUMN(오르비합체!BC2)+1),1),"")</f>
        <v>646</v>
      </c>
      <c r="BD4" s="68">
        <f>IFERROR(INDEX('오르비누적%'!$A$2:$BG$5,3,0.5*(COLUMN(오르비합체!BC3)+1),1),"")</f>
        <v>8.0000000000000002E-3</v>
      </c>
      <c r="BE4" s="66">
        <f>IFERROR(INDEX(오르비누적테이블!$A$2:$BE$5,3,0.5*(COLUMN(오르비합체!BE2)+1),1),"")</f>
        <v>769</v>
      </c>
      <c r="BF4" s="68">
        <f>IFERROR(INDEX('오르비누적%'!$A$2:$BG$5,3,0.5*(COLUMN(오르비합체!BE3)+1),1),"")</f>
        <v>7.7000000000000002E-3</v>
      </c>
      <c r="BG4" s="66">
        <f>IFERROR(INDEX(오르비누적테이블!$A$2:$BE$5,3,0.5*(COLUMN(오르비합체!BG2)+1),1),"")</f>
        <v>996.36</v>
      </c>
      <c r="BH4" s="68">
        <f>IFERROR(INDEX('오르비누적%'!$A$2:$BG$5,3,0.5*(COLUMN(오르비합체!BG3)+1),1),"")</f>
        <v>5.1000000000000004E-3</v>
      </c>
      <c r="BI4" s="66">
        <f>IFERROR(INDEX(오르비누적테이블!$A$2:$BE$5,3,0.5*(COLUMN(오르비합체!BI2)+1),1),"")</f>
        <v>672.7</v>
      </c>
      <c r="BJ4" s="68">
        <f>IFERROR(INDEX('오르비누적%'!$A$2:$BG$5,3,0.5*(COLUMN(오르비합체!BI3)+1),1),"")</f>
        <v>8.3000000000000001E-3</v>
      </c>
      <c r="BK4" s="66">
        <f>IFERROR(INDEX(오르비누적테이블!$A$2:$BE$5,3,0.5*(COLUMN(오르비합체!BK2)+1),1),"")</f>
        <v>792.2</v>
      </c>
      <c r="BL4" s="68">
        <f>IFERROR(INDEX('오르비누적%'!$A$2:$BG$5,3,0.5*(COLUMN(오르비합체!BK3)+1),1),"")</f>
        <v>8.3000000000000001E-3</v>
      </c>
      <c r="BM4" s="66">
        <f>IFERROR(INDEX(오르비누적테이블!$A$2:$BE$5,3,0.5*(COLUMN(오르비합체!BM2)+1),1),"")</f>
        <v>86.45</v>
      </c>
      <c r="BN4" s="68">
        <f>IFERROR(INDEX('오르비누적%'!$A$2:$BG$5,3,0.5*(COLUMN(오르비합체!BM3)+1),1),"")</f>
        <v>8.6E-3</v>
      </c>
      <c r="BO4" s="66">
        <f>IFERROR(INDEX(오르비누적테이블!$A$2:$BE$5,3,0.5*(COLUMN(오르비합체!BO2)+1),1),"")</f>
        <v>768.8</v>
      </c>
      <c r="BP4" s="68">
        <f>IFERROR(INDEX('오르비누적%'!$A$2:$BG$5,3,0.5*(COLUMN(오르비합체!BO3)+1),1),"")</f>
        <v>8.3000000000000001E-3</v>
      </c>
      <c r="BQ4" s="66">
        <f>IFERROR(INDEX(오르비누적테이블!$A$2:$BE$5,3,0.5*(COLUMN(오르비합체!BQ2)+1),1),"")</f>
        <v>868.41</v>
      </c>
      <c r="BR4" s="68">
        <f>IFERROR(INDEX('오르비누적%'!$A$2:$BG$5,3,0.5*(COLUMN(오르비합체!BQ3)+1),1),"")</f>
        <v>8.3000000000000001E-3</v>
      </c>
      <c r="BS4" s="66">
        <f>IFERROR(INDEX(오르비누적테이블!$A$2:$BE$5,3,0.5*(COLUMN(오르비합체!BS2)+1),1),"")</f>
        <v>96.1</v>
      </c>
      <c r="BT4" s="68">
        <f>IFERROR(INDEX('오르비누적%'!$A$2:$BG$5,3,0.5*(COLUMN(오르비합체!BS3)+1),1),"")</f>
        <v>8.3000000000000001E-3</v>
      </c>
      <c r="BU4" s="66">
        <f>IFERROR(INDEX(오르비누적테이블!$A$2:$BE$5,3,0.5*(COLUMN(오르비합체!BU2)+1),1),"")</f>
        <v>970.55</v>
      </c>
      <c r="BV4" s="68">
        <f>IFERROR(INDEX('오르비누적%'!$A$2:$BG$5,3,0.5*(COLUMN(오르비합체!BU3)+1),1),"")</f>
        <v>8.6E-3</v>
      </c>
      <c r="BW4" s="66">
        <f>IFERROR(INDEX(오르비누적테이블!$A$2:$BE$5,3,0.5*(COLUMN(오르비합체!BW2)+1),1),"")</f>
        <v>386.9</v>
      </c>
      <c r="BX4" s="68">
        <f>IFERROR(INDEX('오르비누적%'!$A$2:$BG$5,3,0.5*(COLUMN(오르비합체!BW3)+1),1),"")</f>
        <v>8.8999999999999999E-3</v>
      </c>
      <c r="BY4" s="66">
        <f>IFERROR(INDEX(오르비누적테이블!$A$2:$BE$5,3,0.5*(COLUMN(오르비합체!BY2)+1),1),"")</f>
        <v>1001.78</v>
      </c>
      <c r="BZ4" s="68">
        <f>IFERROR(INDEX('오르비누적%'!$A$2:$BG$5,3,0.5*(COLUMN(오르비합체!BY3)+1),1),"")</f>
        <v>8.3000000000000001E-3</v>
      </c>
      <c r="CA4" s="66">
        <f>IFERROR(INDEX(오르비누적테이블!$A$2:$BE$5,3,0.5*(COLUMN(오르비합체!CA2)+1),1),"")</f>
        <v>961.8</v>
      </c>
      <c r="CB4" s="68">
        <f>IFERROR(INDEX('오르비누적%'!$A$2:$BG$5,3,0.5*(COLUMN(오르비합체!CA3)+1),1),"")</f>
        <v>7.3000000000000001E-3</v>
      </c>
      <c r="CC4" s="66">
        <f>IFERROR(INDEX(오르비누적테이블!$A$2:$BE$5,3,0.5*(COLUMN(오르비합체!CC2)+1),1),"")</f>
        <v>601.38</v>
      </c>
      <c r="CD4" s="68">
        <f>IFERROR(INDEX('오르비누적%'!$A$2:$BG$5,3,0.5*(COLUMN(오르비합체!CC3)+1),1),"")</f>
        <v>8.8999999999999999E-3</v>
      </c>
      <c r="CE4" s="66">
        <f>IFERROR(INDEX(오르비누적테이블!$A$2:$BE$5,3,0.5*(COLUMN(오르비합체!CE2)+1),1),"")</f>
        <v>673.23</v>
      </c>
      <c r="CF4" s="68">
        <f>IFERROR(INDEX('오르비누적%'!$A$2:$BG$5,3,0.5*(COLUMN(오르비합체!CE3)+1),1),"")</f>
        <v>5.4000000000000003E-3</v>
      </c>
      <c r="CG4" s="66" t="str">
        <f>IFERROR(INDEX(오르비누적테이블!$A$2:$BE$5,3,0.5*(COLUMN(오르비합체!CG2)+1),1),"")</f>
        <v/>
      </c>
      <c r="CH4" s="68" t="str">
        <f>IFERROR(INDEX('오르비누적%'!$A$2:$BG$5,3,0.5*(COLUMN(오르비합체!CG3)+1),1),"")</f>
        <v/>
      </c>
      <c r="CI4" s="66" t="str">
        <f>IFERROR(INDEX(오르비누적테이블!$A$2:$BE$5,3,0.5*(COLUMN(오르비합체!CI2)+1),1),"")</f>
        <v/>
      </c>
      <c r="CJ4" s="68" t="str">
        <f>IFERROR(INDEX('오르비누적%'!$A$2:$BG$5,3,0.5*(COLUMN(오르비합체!CI3)+1),1),"")</f>
        <v/>
      </c>
      <c r="CK4" s="66" t="str">
        <f>IFERROR(INDEX(오르비누적테이블!$A$2:$BE$5,3,0.5*(COLUMN(오르비합체!CK2)+1),1),"")</f>
        <v/>
      </c>
      <c r="CL4" s="68" t="str">
        <f>IFERROR(INDEX('오르비누적%'!$A$2:$BG$5,3,0.5*(COLUMN(오르비합체!CK3)+1),1),"")</f>
        <v/>
      </c>
      <c r="CM4" s="66" t="str">
        <f>IFERROR(INDEX(오르비누적테이블!$A$2:$BE$5,3,0.5*(COLUMN(오르비합체!CM2)+1),1),"")</f>
        <v/>
      </c>
      <c r="CN4" s="68" t="str">
        <f>IFERROR(INDEX('오르비누적%'!$A$2:$BG$5,3,0.5*(COLUMN(오르비합체!CM3)+1),1),"")</f>
        <v/>
      </c>
      <c r="CO4" s="66" t="str">
        <f>IFERROR(INDEX(오르비누적테이블!$A$2:$BE$5,3,0.5*(COLUMN(오르비합체!CO2)+1),1),"")</f>
        <v/>
      </c>
      <c r="CP4" s="68" t="str">
        <f>IFERROR(INDEX('오르비누적%'!$A$2:$BG$5,3,0.5*(COLUMN(오르비합체!CO3)+1),1),"")</f>
        <v/>
      </c>
      <c r="CQ4" s="66" t="str">
        <f>IFERROR(INDEX(오르비누적테이블!$A$2:$BE$5,3,0.5*(COLUMN(오르비합체!CQ2)+1),1),"")</f>
        <v/>
      </c>
      <c r="CR4" s="68" t="str">
        <f>IFERROR(INDEX('오르비누적%'!$A$2:$BG$5,3,0.5*(COLUMN(오르비합체!CQ3)+1),1),"")</f>
        <v/>
      </c>
      <c r="CS4" s="66" t="str">
        <f>IFERROR(INDEX(오르비누적테이블!$A$2:$BE$5,3,0.5*(COLUMN(오르비합체!CS2)+1),1),"")</f>
        <v/>
      </c>
      <c r="CT4" s="68" t="str">
        <f>IFERROR(INDEX('오르비누적%'!$A$2:$BG$5,3,0.5*(COLUMN(오르비합체!CS3)+1),1),"")</f>
        <v/>
      </c>
      <c r="CU4" s="66" t="str">
        <f>IFERROR(INDEX(오르비누적테이블!$A$2:$BE$5,3,0.5*(COLUMN(오르비합체!CU2)+1),1),"")</f>
        <v/>
      </c>
      <c r="CV4" s="68" t="str">
        <f>IFERROR(INDEX('오르비누적%'!$A$2:$BG$5,3,0.5*(COLUMN(오르비합체!CU3)+1),1),"")</f>
        <v/>
      </c>
      <c r="CW4" s="66" t="str">
        <f>IFERROR(INDEX(오르비누적테이블!$A$2:$BE$5,3,0.5*(COLUMN(오르비합체!CW2)+1),1),"")</f>
        <v/>
      </c>
      <c r="CX4" s="68" t="str">
        <f>IFERROR(INDEX('오르비누적%'!$A$2:$BG$5,3,0.5*(COLUMN(오르비합체!CW3)+1),1),"")</f>
        <v/>
      </c>
      <c r="CY4" s="66" t="str">
        <f>IFERROR(INDEX(오르비누적테이블!$A$2:$BE$5,3,0.5*(COLUMN(오르비합체!CY2)+1),1),"")</f>
        <v/>
      </c>
      <c r="CZ4" s="68" t="str">
        <f>IFERROR(INDEX('오르비누적%'!$A$2:$BG$5,3,0.5*(COLUMN(오르비합체!CY3)+1),1),"")</f>
        <v/>
      </c>
      <c r="DA4" s="66" t="str">
        <f>IFERROR(INDEX(오르비누적테이블!$A$2:$BE$5,3,0.5*(COLUMN(오르비합체!DA2)+1),1),"")</f>
        <v/>
      </c>
      <c r="DB4" s="68" t="str">
        <f>IFERROR(INDEX('오르비누적%'!$A$2:$BG$5,3,0.5*(COLUMN(오르비합체!DA3)+1),1),"")</f>
        <v/>
      </c>
      <c r="DC4" s="66" t="str">
        <f>IFERROR(INDEX(오르비누적테이블!$A$2:$BE$5,3,0.5*(COLUMN(오르비합체!DC2)+1),1),"")</f>
        <v/>
      </c>
      <c r="DD4" s="68" t="str">
        <f>IFERROR(INDEX('오르비누적%'!$A$2:$BG$5,3,0.5*(COLUMN(오르비합체!DC3)+1),1),"")</f>
        <v/>
      </c>
      <c r="DE4" s="66">
        <f>IFERROR(INDEX(오르비누적테이블!$A$2:$BE$5,3,0.5*(COLUMN(오르비합체!DE2)+1),1),"")</f>
        <v>966.11</v>
      </c>
      <c r="DF4" s="68">
        <f>IFERROR(INDEX('오르비누적%'!$A$2:$BG$5,3,0.5*(COLUMN(오르비합체!DE3)+1),1),"")</f>
        <v>1.0500000000000001E-2</v>
      </c>
      <c r="DG4" s="66" t="str">
        <f>IFERROR(INDEX(오르비누적테이블!$A$2:$BE$5,3,0.5*(COLUMN(오르비합체!DG2)+1),1),"")</f>
        <v/>
      </c>
      <c r="DH4" s="68" t="str">
        <f>IFERROR(INDEX('오르비누적%'!$A$2:$BG$5,3,0.5*(COLUMN(오르비합체!DG3)+1),1),"")</f>
        <v/>
      </c>
      <c r="DI4" s="66">
        <f>IFERROR(INDEX(오르비누적테이블!$A$2:$BE$5,3,0.5*(COLUMN(오르비합체!DI2)+1),1),"")</f>
        <v>877.38</v>
      </c>
      <c r="DJ4" s="68">
        <f>IFERROR(INDEX('오르비누적%'!$A$2:$BG$5,3,0.5*(COLUMN(오르비합체!DI3)+1),1),"")</f>
        <v>9.5999999999999992E-3</v>
      </c>
    </row>
    <row r="5" spans="1:115" hidden="1">
      <c r="A5" s="66">
        <f>IFERROR(INDEX(오르비누적테이블!$A$2:$BE$5,4,0.5*(COLUMN(오르비합체!A4)+1),1),"")</f>
        <v>513.72</v>
      </c>
      <c r="B5" s="68">
        <f>IFERROR(INDEX('오르비누적%'!$A$2:$BG$5,4,0.5*(COLUMN(오르비합체!A4)+1),1),"")</f>
        <v>1.0500000000000001E-2</v>
      </c>
      <c r="C5" s="66">
        <f>IFERROR(INDEX(오르비누적테이블!$A$2:$BE$5,4,0.5*(COLUMN(오르비합체!C4)+1),1),"")</f>
        <v>580.72</v>
      </c>
      <c r="D5" s="68">
        <f>IFERROR(INDEX('오르비누적%'!$A$2:$BG$5,4,0.5*(COLUMN(오르비합체!C4)+1),1),"")</f>
        <v>6.7000000000000002E-3</v>
      </c>
      <c r="E5" s="66">
        <f>IFERROR(INDEX(오르비누적테이블!$A$2:$BE$5,4,0.5*(COLUMN(오르비합체!E4)+1),1),"")</f>
        <v>580.08000000000004</v>
      </c>
      <c r="F5" s="68">
        <f>IFERROR(INDEX('오르비누적%'!$A$2:$BG$5,4,0.5*(COLUMN(오르비합체!E4)+1),1),"")</f>
        <v>7.0000000000000001E-3</v>
      </c>
      <c r="G5" s="66">
        <f>IFERROR(INDEX(오르비누적테이블!$A$2:$BE$5,4,0.5*(COLUMN(오르비합체!G4)+1),1),"")</f>
        <v>511.27</v>
      </c>
      <c r="H5" s="68">
        <f>IFERROR(INDEX('오르비누적%'!$A$2:$BG$5,4,0.5*(COLUMN(오르비합체!G4)+1),1),"")</f>
        <v>1.2800000000000001E-2</v>
      </c>
      <c r="I5" s="66">
        <f>IFERROR(INDEX(오르비누적테이블!$A$2:$BE$5,4,0.5*(COLUMN(오르비합체!I4)+1),1),"")</f>
        <v>644.53</v>
      </c>
      <c r="J5" s="68">
        <f>IFERROR(INDEX('오르비누적%'!$A$2:$BG$5,4,0.5*(COLUMN(오르비합체!I4)+1),1),"")</f>
        <v>7.0000000000000001E-3</v>
      </c>
      <c r="K5" s="66">
        <f>IFERROR(INDEX(오르비누적테이블!$A$2:$BE$5,4,0.5*(COLUMN(오르비합체!K4)+1),1),"")</f>
        <v>644.53</v>
      </c>
      <c r="L5" s="68">
        <f>IFERROR(INDEX('오르비누적%'!$A$2:$BG$5,4,0.5*(COLUMN(오르비합체!K4)+1),1),"")</f>
        <v>7.0000000000000001E-3</v>
      </c>
      <c r="M5" s="66">
        <f>IFERROR(INDEX(오르비누적테이블!$A$2:$BE$5,4,0.5*(COLUMN(오르비합체!M4)+1),1),"")</f>
        <v>877.92</v>
      </c>
      <c r="N5" s="68">
        <f>IFERROR(INDEX('오르비누적%'!$A$2:$BG$5,4,0.5*(COLUMN(오르비합체!M4)+1),1),"")</f>
        <v>7.0000000000000001E-3</v>
      </c>
      <c r="O5" s="66">
        <f>IFERROR(INDEX(오르비누적테이블!$A$2:$BE$5,4,0.5*(COLUMN(오르비합체!O4)+1),1),"")</f>
        <v>868.57</v>
      </c>
      <c r="P5" s="68">
        <f>IFERROR(INDEX('오르비누적%'!$A$2:$BG$5,4,0.5*(COLUMN(오르비합체!O4)+1),1),"")</f>
        <v>7.3000000000000001E-3</v>
      </c>
      <c r="Q5" s="66">
        <f>IFERROR(INDEX(오르비누적테이블!$A$2:$BE$5,4,0.5*(COLUMN(오르비합체!Q4)+1),1),"")</f>
        <v>969.11</v>
      </c>
      <c r="R5" s="68">
        <f>IFERROR(INDEX('오르비누적%'!$A$2:$BG$5,4,0.5*(COLUMN(오르비합체!Q4)+1),1),"")</f>
        <v>8.0000000000000002E-3</v>
      </c>
      <c r="S5" s="66">
        <f>IFERROR(INDEX(오르비누적테이블!$A$2:$BE$5,4,0.5*(COLUMN(오르비합체!S4)+1),1),"")</f>
        <v>448.72</v>
      </c>
      <c r="T5" s="68">
        <f>IFERROR(INDEX('오르비누적%'!$A$2:$BG$5,4,0.5*(COLUMN(오르비합체!S4)+1),1),"")</f>
        <v>9.9000000000000008E-3</v>
      </c>
      <c r="U5" s="66">
        <f>IFERROR(INDEX(오르비누적테이블!$A$2:$BE$5,4,0.5*(COLUMN(오르비합체!U4)+1),1),"")</f>
        <v>968.29</v>
      </c>
      <c r="V5" s="68">
        <f>IFERROR(INDEX('오르비누적%'!$A$2:$BG$5,4,0.5*(COLUMN(오르비합체!U4)+1),1),"")</f>
        <v>7.3000000000000001E-3</v>
      </c>
      <c r="W5" s="66" t="str">
        <f>IFERROR(INDEX(오르비누적테이블!$A$2:$BE$5,4,0.5*(COLUMN(오르비합체!W4)+1),1),"")</f>
        <v/>
      </c>
      <c r="X5" s="68" t="str">
        <f>IFERROR(INDEX('오르비누적%'!$A$2:$BG$5,4,0.5*(COLUMN(오르비합체!W4)+1),1),"")</f>
        <v/>
      </c>
      <c r="Y5" s="66" t="str">
        <f>IFERROR(INDEX(오르비누적테이블!$A$2:$BE$5,4,0.5*(COLUMN(오르비합체!Y4)+1),1),"")</f>
        <v/>
      </c>
      <c r="Z5" s="68" t="str">
        <f>IFERROR(INDEX('오르비누적%'!$A$2:$BG$5,4,0.5*(COLUMN(오르비합체!Y4)+1),1),"")</f>
        <v/>
      </c>
      <c r="AA5" s="66" t="str">
        <f>IFERROR(INDEX(오르비누적테이블!$A$2:$BE$5,4,0.5*(COLUMN(오르비합체!AA4)+1),1),"")</f>
        <v/>
      </c>
      <c r="AB5" s="68" t="str">
        <f>IFERROR(INDEX('오르비누적%'!$A$2:$BG$5,4,0.5*(COLUMN(오르비합체!AA4)+1),1),"")</f>
        <v/>
      </c>
      <c r="AC5" s="66">
        <f>IFERROR(INDEX(오르비누적테이블!$A$2:$BE$5,4,0.5*(COLUMN(오르비합체!AC4)+1),1),"")</f>
        <v>642.5</v>
      </c>
      <c r="AD5" s="68">
        <f>IFERROR(INDEX('오르비누적%'!$A$2:$BG$5,4,0.5*(COLUMN(오르비합체!AC4)+1),1),"")</f>
        <v>1.0500000000000001E-2</v>
      </c>
      <c r="AE5" s="66">
        <f>IFERROR(INDEX(오르비누적테이블!$A$2:$BE$5,4,0.5*(COLUMN(오르비합체!AE4)+1),1),"")</f>
        <v>580.72</v>
      </c>
      <c r="AF5" s="68">
        <f>IFERROR(INDEX('오르비누적%'!$A$2:$BG$5,4,0.5*(COLUMN(오르비합체!AE4)+1),1),"")</f>
        <v>6.7000000000000002E-3</v>
      </c>
      <c r="AG5" s="66">
        <f>IFERROR(INDEX(오르비누적테이블!$A$2:$BE$5,4,0.5*(COLUMN(오르비합체!AG4)+1),1),"")</f>
        <v>966.73</v>
      </c>
      <c r="AH5" s="68">
        <f>IFERROR(INDEX('오르비누적%'!$A$2:$BG$5,4,0.5*(COLUMN(오르비합체!AG4)+1),1),"")</f>
        <v>1.12E-2</v>
      </c>
      <c r="AI5" s="66">
        <f>IFERROR(INDEX(오르비누적테이블!$A$2:$BE$5,4,0.5*(COLUMN(오르비합체!AI4)+1),1),"")</f>
        <v>968.29</v>
      </c>
      <c r="AJ5" s="68">
        <f>IFERROR(INDEX('오르비누적%'!$A$2:$BG$5,4,0.5*(COLUMN(오르비합체!AI4)+1),1),"")</f>
        <v>7.3000000000000001E-3</v>
      </c>
      <c r="AK5" s="66">
        <f>IFERROR(INDEX(오르비누적테이블!$A$2:$BE$5,4,0.5*(COLUMN(오르비합체!AK4)+1),1),"")</f>
        <v>479.51</v>
      </c>
      <c r="AL5" s="68">
        <f>IFERROR(INDEX('오르비누적%'!$A$2:$BG$5,4,0.5*(COLUMN(오르비합체!AK4)+1),1),"")</f>
        <v>1.2800000000000001E-2</v>
      </c>
      <c r="AM5" s="66">
        <f>IFERROR(INDEX(오르비누적테이블!$A$2:$BE$5,4,0.5*(COLUMN(오르비합체!AM4)+1),1),"")</f>
        <v>968.24</v>
      </c>
      <c r="AN5" s="68">
        <f>IFERROR(INDEX('오르비누적%'!$A$2:$BG$5,4,0.5*(COLUMN(오르비합체!AM4)+1),1),"")</f>
        <v>1.12E-2</v>
      </c>
      <c r="AO5" s="66">
        <f>IFERROR(INDEX(오르비누적테이블!$A$2:$BE$5,4,0.5*(COLUMN(오르비합체!AO4)+1),1),"")</f>
        <v>566.29999999999995</v>
      </c>
      <c r="AP5" s="68">
        <f>IFERROR(INDEX('오르비누적%'!$A$2:$BG$5,4,0.5*(COLUMN(오르비합체!AO4)+1),1),"")</f>
        <v>9.9000000000000008E-3</v>
      </c>
      <c r="AQ5" s="66">
        <f>IFERROR(INDEX(오르비누적테이블!$A$2:$BE$5,4,0.5*(COLUMN(오르비합체!AQ4)+1),1),"")</f>
        <v>522</v>
      </c>
      <c r="AR5" s="68">
        <f>IFERROR(INDEX('오르비누적%'!$A$2:$BG$5,4,0.5*(COLUMN(오르비합체!AQ4)+1),1),"")</f>
        <v>5.1000000000000004E-3</v>
      </c>
      <c r="AS5" s="66">
        <f>IFERROR(INDEX(오르비누적테이블!$A$2:$BE$5,4,0.5*(COLUMN(오르비합체!AS4)+1),1),"")</f>
        <v>519</v>
      </c>
      <c r="AT5" s="68">
        <f>IFERROR(INDEX('오르비누적%'!$A$2:$BG$5,4,0.5*(COLUMN(오르비합체!AS4)+1),1),"")</f>
        <v>7.0000000000000001E-3</v>
      </c>
      <c r="AU5" s="66">
        <f>IFERROR(INDEX(오르비누적테이블!$A$2:$BE$5,4,0.5*(COLUMN(오르비합체!AU4)+1),1),"")</f>
        <v>965.35</v>
      </c>
      <c r="AV5" s="68">
        <f>IFERROR(INDEX('오르비누적%'!$A$2:$BG$5,4,0.5*(COLUMN(오르비합체!AU4)+1),1),"")</f>
        <v>1.12E-2</v>
      </c>
      <c r="AW5" s="66">
        <f>IFERROR(INDEX(오르비누적테이블!$A$2:$BE$5,4,0.5*(COLUMN(오르비합체!AW4)+1),1),"")</f>
        <v>646</v>
      </c>
      <c r="AX5" s="68">
        <f>IFERROR(INDEX('오르비누적%'!$A$2:$BG$5,4,0.5*(COLUMN(오르비합체!AW4)+1),1),"")</f>
        <v>8.3000000000000001E-3</v>
      </c>
      <c r="AY5" s="66">
        <f>IFERROR(INDEX(오르비누적테이블!$A$2:$BE$5,4,0.5*(COLUMN(오르비합체!AY4)+1),1),"")</f>
        <v>193.56</v>
      </c>
      <c r="AZ5" s="68">
        <f>IFERROR(INDEX('오르비누적%'!$A$2:$BG$5,4,0.5*(COLUMN(오르비합체!AY4)+1),1),"")</f>
        <v>8.6E-3</v>
      </c>
      <c r="BA5" s="66">
        <f>IFERROR(INDEX(오르비누적테이블!$A$2:$BE$5,4,0.5*(COLUMN(오르비합체!BA4)+1),1),"")</f>
        <v>519</v>
      </c>
      <c r="BB5" s="68">
        <f>IFERROR(INDEX('오르비누적%'!$A$2:$BG$5,4,0.5*(COLUMN(오르비합체!BA4)+1),1),"")</f>
        <v>7.0000000000000001E-3</v>
      </c>
      <c r="BC5" s="66">
        <f>IFERROR(INDEX(오르비누적테이블!$A$2:$BE$5,4,0.5*(COLUMN(오르비합체!BC4)+1),1),"")</f>
        <v>646</v>
      </c>
      <c r="BD5" s="68">
        <f>IFERROR(INDEX('오르비누적%'!$A$2:$BG$5,4,0.5*(COLUMN(오르비합체!BC4)+1),1),"")</f>
        <v>8.3000000000000001E-3</v>
      </c>
      <c r="BE5" s="66">
        <f>IFERROR(INDEX(오르비누적테이블!$A$2:$BE$5,4,0.5*(COLUMN(오르비합체!BE4)+1),1),"")</f>
        <v>769</v>
      </c>
      <c r="BF5" s="68">
        <f>IFERROR(INDEX('오르비누적%'!$A$2:$BG$5,4,0.5*(COLUMN(오르비합체!BE4)+1),1),"")</f>
        <v>8.0000000000000002E-3</v>
      </c>
      <c r="BG5" s="66">
        <f>IFERROR(INDEX(오르비누적테이블!$A$2:$BE$5,4,0.5*(COLUMN(오르비합체!BG4)+1),1),"")</f>
        <v>996.36</v>
      </c>
      <c r="BH5" s="68">
        <f>IFERROR(INDEX('오르비누적%'!$A$2:$BG$5,4,0.5*(COLUMN(오르비합체!BG4)+1),1),"")</f>
        <v>5.4000000000000003E-3</v>
      </c>
      <c r="BI5" s="66">
        <f>IFERROR(INDEX(오르비누적테이블!$A$2:$BE$5,4,0.5*(COLUMN(오르비합체!BI4)+1),1),"")</f>
        <v>672.7</v>
      </c>
      <c r="BJ5" s="68">
        <f>IFERROR(INDEX('오르비누적%'!$A$2:$BG$5,4,0.5*(COLUMN(오르비합체!BI4)+1),1),"")</f>
        <v>8.6E-3</v>
      </c>
      <c r="BK5" s="66">
        <f>IFERROR(INDEX(오르비누적테이블!$A$2:$BE$5,4,0.5*(COLUMN(오르비합체!BK4)+1),1),"")</f>
        <v>792.2</v>
      </c>
      <c r="BL5" s="68">
        <f>IFERROR(INDEX('오르비누적%'!$A$2:$BG$5,4,0.5*(COLUMN(오르비합체!BK4)+1),1),"")</f>
        <v>8.6E-3</v>
      </c>
      <c r="BM5" s="66">
        <f>IFERROR(INDEX(오르비누적테이블!$A$2:$BE$5,4,0.5*(COLUMN(오르비합체!BM4)+1),1),"")</f>
        <v>86.36</v>
      </c>
      <c r="BN5" s="68">
        <f>IFERROR(INDEX('오르비누적%'!$A$2:$BG$5,4,0.5*(COLUMN(오르비합체!BM4)+1),1),"")</f>
        <v>8.8999999999999999E-3</v>
      </c>
      <c r="BO5" s="66">
        <f>IFERROR(INDEX(오르비누적테이블!$A$2:$BE$5,4,0.5*(COLUMN(오르비합체!BO4)+1),1),"")</f>
        <v>768.8</v>
      </c>
      <c r="BP5" s="68">
        <f>IFERROR(INDEX('오르비누적%'!$A$2:$BG$5,4,0.5*(COLUMN(오르비합체!BO4)+1),1),"")</f>
        <v>8.6E-3</v>
      </c>
      <c r="BQ5" s="66">
        <f>IFERROR(INDEX(오르비누적테이블!$A$2:$BE$5,4,0.5*(COLUMN(오르비합체!BQ4)+1),1),"")</f>
        <v>868.41</v>
      </c>
      <c r="BR5" s="68">
        <f>IFERROR(INDEX('오르비누적%'!$A$2:$BG$5,4,0.5*(COLUMN(오르비합체!BQ4)+1),1),"")</f>
        <v>8.6E-3</v>
      </c>
      <c r="BS5" s="66">
        <f>IFERROR(INDEX(오르비누적테이블!$A$2:$BE$5,4,0.5*(COLUMN(오르비합체!BS4)+1),1),"")</f>
        <v>96.1</v>
      </c>
      <c r="BT5" s="68">
        <f>IFERROR(INDEX('오르비누적%'!$A$2:$BG$5,4,0.5*(COLUMN(오르비합체!BS4)+1),1),"")</f>
        <v>8.6E-3</v>
      </c>
      <c r="BU5" s="66">
        <f>IFERROR(INDEX(오르비누적테이블!$A$2:$BE$5,4,0.5*(COLUMN(오르비합체!BU4)+1),1),"")</f>
        <v>970.23</v>
      </c>
      <c r="BV5" s="68">
        <f>IFERROR(INDEX('오르비누적%'!$A$2:$BG$5,4,0.5*(COLUMN(오르비합체!BU4)+1),1),"")</f>
        <v>8.8999999999999999E-3</v>
      </c>
      <c r="BW5" s="66">
        <f>IFERROR(INDEX(오르비누적테이블!$A$2:$BE$5,4,0.5*(COLUMN(오르비합체!BW4)+1),1),"")</f>
        <v>386.73</v>
      </c>
      <c r="BX5" s="68">
        <f>IFERROR(INDEX('오르비누적%'!$A$2:$BG$5,4,0.5*(COLUMN(오르비합체!BW4)+1),1),"")</f>
        <v>9.1999999999999998E-3</v>
      </c>
      <c r="BY5" s="66">
        <f>IFERROR(INDEX(오르비누적테이블!$A$2:$BE$5,4,0.5*(COLUMN(오르비합체!BY4)+1),1),"")</f>
        <v>1001.68</v>
      </c>
      <c r="BZ5" s="68">
        <f>IFERROR(INDEX('오르비누적%'!$A$2:$BG$5,4,0.5*(COLUMN(오르비합체!BY4)+1),1),"")</f>
        <v>8.6E-3</v>
      </c>
      <c r="CA5" s="66">
        <f>IFERROR(INDEX(오르비누적테이블!$A$2:$BE$5,4,0.5*(COLUMN(오르비합체!CA4)+1),1),"")</f>
        <v>961</v>
      </c>
      <c r="CB5" s="68">
        <f>IFERROR(INDEX('오르비누적%'!$A$2:$BG$5,4,0.5*(COLUMN(오르비합체!CA4)+1),1),"")</f>
        <v>7.7000000000000002E-3</v>
      </c>
      <c r="CC5" s="66">
        <f>IFERROR(INDEX(오르비누적테이블!$A$2:$BE$5,4,0.5*(COLUMN(오르비합체!CC4)+1),1),"")</f>
        <v>601.13</v>
      </c>
      <c r="CD5" s="68">
        <f>IFERROR(INDEX('오르비누적%'!$A$2:$BG$5,4,0.5*(COLUMN(오르비합체!CC4)+1),1),"")</f>
        <v>9.1999999999999998E-3</v>
      </c>
      <c r="CE5" s="66">
        <f>IFERROR(INDEX(오르비누적테이블!$A$2:$BE$5,4,0.5*(COLUMN(오르비합체!CE4)+1),1),"")</f>
        <v>672.53</v>
      </c>
      <c r="CF5" s="68">
        <f>IFERROR(INDEX('오르비누적%'!$A$2:$BG$5,4,0.5*(COLUMN(오르비합체!CE4)+1),1),"")</f>
        <v>5.7000000000000002E-3</v>
      </c>
      <c r="CG5" s="66" t="str">
        <f>IFERROR(INDEX(오르비누적테이블!$A$2:$BE$5,4,0.5*(COLUMN(오르비합체!CG4)+1),1),"")</f>
        <v/>
      </c>
      <c r="CH5" s="68" t="str">
        <f>IFERROR(INDEX('오르비누적%'!$A$2:$BG$5,4,0.5*(COLUMN(오르비합체!CG4)+1),1),"")</f>
        <v/>
      </c>
      <c r="CI5" s="66" t="str">
        <f>IFERROR(INDEX(오르비누적테이블!$A$2:$BE$5,4,0.5*(COLUMN(오르비합체!CI4)+1),1),"")</f>
        <v/>
      </c>
      <c r="CJ5" s="68" t="str">
        <f>IFERROR(INDEX('오르비누적%'!$A$2:$BG$5,4,0.5*(COLUMN(오르비합체!CI4)+1),1),"")</f>
        <v/>
      </c>
      <c r="CK5" s="66" t="str">
        <f>IFERROR(INDEX(오르비누적테이블!$A$2:$BE$5,4,0.5*(COLUMN(오르비합체!CK4)+1),1),"")</f>
        <v/>
      </c>
      <c r="CL5" s="68" t="str">
        <f>IFERROR(INDEX('오르비누적%'!$A$2:$BG$5,4,0.5*(COLUMN(오르비합체!CK4)+1),1),"")</f>
        <v/>
      </c>
      <c r="CM5" s="66" t="str">
        <f>IFERROR(INDEX(오르비누적테이블!$A$2:$BE$5,4,0.5*(COLUMN(오르비합체!CM4)+1),1),"")</f>
        <v/>
      </c>
      <c r="CN5" s="68" t="str">
        <f>IFERROR(INDEX('오르비누적%'!$A$2:$BG$5,4,0.5*(COLUMN(오르비합체!CM4)+1),1),"")</f>
        <v/>
      </c>
      <c r="CO5" s="66" t="str">
        <f>IFERROR(INDEX(오르비누적테이블!$A$2:$BE$5,4,0.5*(COLUMN(오르비합체!CO4)+1),1),"")</f>
        <v/>
      </c>
      <c r="CP5" s="68" t="str">
        <f>IFERROR(INDEX('오르비누적%'!$A$2:$BG$5,4,0.5*(COLUMN(오르비합체!CO4)+1),1),"")</f>
        <v/>
      </c>
      <c r="CQ5" s="66" t="str">
        <f>IFERROR(INDEX(오르비누적테이블!$A$2:$BE$5,4,0.5*(COLUMN(오르비합체!CQ4)+1),1),"")</f>
        <v/>
      </c>
      <c r="CR5" s="68" t="str">
        <f>IFERROR(INDEX('오르비누적%'!$A$2:$BG$5,4,0.5*(COLUMN(오르비합체!CQ4)+1),1),"")</f>
        <v/>
      </c>
      <c r="CS5" s="66" t="str">
        <f>IFERROR(INDEX(오르비누적테이블!$A$2:$BE$5,4,0.5*(COLUMN(오르비합체!CS4)+1),1),"")</f>
        <v/>
      </c>
      <c r="CT5" s="68" t="str">
        <f>IFERROR(INDEX('오르비누적%'!$A$2:$BG$5,4,0.5*(COLUMN(오르비합체!CS4)+1),1),"")</f>
        <v/>
      </c>
      <c r="CU5" s="66" t="str">
        <f>IFERROR(INDEX(오르비누적테이블!$A$2:$BE$5,4,0.5*(COLUMN(오르비합체!CU4)+1),1),"")</f>
        <v/>
      </c>
      <c r="CV5" s="68" t="str">
        <f>IFERROR(INDEX('오르비누적%'!$A$2:$BG$5,4,0.5*(COLUMN(오르비합체!CU4)+1),1),"")</f>
        <v/>
      </c>
      <c r="CW5" s="66" t="str">
        <f>IFERROR(INDEX(오르비누적테이블!$A$2:$BE$5,4,0.5*(COLUMN(오르비합체!CW4)+1),1),"")</f>
        <v/>
      </c>
      <c r="CX5" s="68" t="str">
        <f>IFERROR(INDEX('오르비누적%'!$A$2:$BG$5,4,0.5*(COLUMN(오르비합체!CW4)+1),1),"")</f>
        <v/>
      </c>
      <c r="CY5" s="66" t="str">
        <f>IFERROR(INDEX(오르비누적테이블!$A$2:$BE$5,4,0.5*(COLUMN(오르비합체!CY4)+1),1),"")</f>
        <v/>
      </c>
      <c r="CZ5" s="68" t="str">
        <f>IFERROR(INDEX('오르비누적%'!$A$2:$BG$5,4,0.5*(COLUMN(오르비합체!CY4)+1),1),"")</f>
        <v/>
      </c>
      <c r="DA5" s="66" t="str">
        <f>IFERROR(INDEX(오르비누적테이블!$A$2:$BE$5,4,0.5*(COLUMN(오르비합체!DA4)+1),1),"")</f>
        <v/>
      </c>
      <c r="DB5" s="68" t="str">
        <f>IFERROR(INDEX('오르비누적%'!$A$2:$BG$5,4,0.5*(COLUMN(오르비합체!DA4)+1),1),"")</f>
        <v/>
      </c>
      <c r="DC5" s="66" t="str">
        <f>IFERROR(INDEX(오르비누적테이블!$A$2:$BE$5,4,0.5*(COLUMN(오르비합체!DC4)+1),1),"")</f>
        <v/>
      </c>
      <c r="DD5" s="68" t="str">
        <f>IFERROR(INDEX('오르비누적%'!$A$2:$BG$5,4,0.5*(COLUMN(오르비합체!DC4)+1),1),"")</f>
        <v/>
      </c>
      <c r="DE5" s="66">
        <f>IFERROR(INDEX(오르비누적테이블!$A$2:$BE$5,4,0.5*(COLUMN(오르비합체!DE4)+1),1),"")</f>
        <v>965.72</v>
      </c>
      <c r="DF5" s="68">
        <f>IFERROR(INDEX('오르비누적%'!$A$2:$BG$5,4,0.5*(COLUMN(오르비합체!DE4)+1),1),"")</f>
        <v>1.0800000000000001E-2</v>
      </c>
      <c r="DG5" s="66" t="str">
        <f>IFERROR(INDEX(오르비누적테이블!$A$2:$BE$5,4,0.5*(COLUMN(오르비합체!DG4)+1),1),"")</f>
        <v/>
      </c>
      <c r="DH5" s="68" t="str">
        <f>IFERROR(INDEX('오르비누적%'!$A$2:$BG$5,4,0.5*(COLUMN(오르비합체!DG4)+1),1),"")</f>
        <v/>
      </c>
      <c r="DI5" s="66">
        <f>IFERROR(INDEX(오르비누적테이블!$A$2:$BE$5,4,0.5*(COLUMN(오르비합체!DI4)+1),1),"")</f>
        <v>877.11</v>
      </c>
      <c r="DJ5" s="68">
        <f>IFERROR(INDEX('오르비누적%'!$A$2:$BG$5,4,0.5*(COLUMN(오르비합체!DI4)+1),1),"")</f>
        <v>9.9000000000000008E-3</v>
      </c>
    </row>
    <row r="6" spans="1:115" hidden="1">
      <c r="A6" s="99">
        <f>A2</f>
        <v>513.928</v>
      </c>
      <c r="B6" s="99" t="str">
        <f>B1</f>
        <v>0.99%~1.02%</v>
      </c>
      <c r="C6" s="99">
        <f t="shared" ref="C6" si="0">C2</f>
        <v>581.02650000000006</v>
      </c>
      <c r="D6" s="99" t="str">
        <f t="shared" ref="D6" si="1">D1</f>
        <v>0.61%~0.64%</v>
      </c>
      <c r="E6" s="99">
        <f t="shared" ref="E6" si="2">E2</f>
        <v>580.37850000000003</v>
      </c>
      <c r="F6" s="99" t="str">
        <f t="shared" ref="F6" si="3">F1</f>
        <v>0.64%~0.67%</v>
      </c>
      <c r="G6" s="99">
        <f t="shared" ref="G6" si="4">G2</f>
        <v>511.428</v>
      </c>
      <c r="H6" s="99" t="str">
        <f t="shared" ref="H6" si="5">H1</f>
        <v>1.21%~1.24%</v>
      </c>
      <c r="I6" s="99">
        <f t="shared" ref="I6" si="6">I2</f>
        <v>644.86500000000001</v>
      </c>
      <c r="J6" s="99" t="str">
        <f t="shared" ref="J6" si="7">J1</f>
        <v>0.64%~0.67%</v>
      </c>
      <c r="K6" s="99">
        <f t="shared" ref="K6" si="8">K2</f>
        <v>644.86500000000001</v>
      </c>
      <c r="L6" s="99" t="str">
        <f t="shared" ref="L6" si="9">L1</f>
        <v>0.64%~0.67%</v>
      </c>
      <c r="M6" s="99">
        <f t="shared" ref="M6" si="10">M2</f>
        <v>878.3747699966392</v>
      </c>
      <c r="N6" s="99" t="str">
        <f t="shared" ref="N6" si="11">N1</f>
        <v>0.64%~0.67%</v>
      </c>
      <c r="O6" s="99">
        <f t="shared" ref="O6" si="12">O2</f>
        <v>869.0555927662424</v>
      </c>
      <c r="P6" s="99" t="str">
        <f t="shared" ref="P6" si="13">P1</f>
        <v>0.67%~0.7%</v>
      </c>
      <c r="Q6" s="99">
        <f t="shared" ref="Q6" si="14">Q2</f>
        <v>969.60589185867502</v>
      </c>
      <c r="R6" s="99" t="str">
        <f t="shared" ref="R6" si="15">R1</f>
        <v>0.73%~0.77%</v>
      </c>
      <c r="S6" s="99">
        <f t="shared" ref="S6" si="16">S2</f>
        <v>448.98700000000002</v>
      </c>
      <c r="T6" s="99" t="str">
        <f t="shared" ref="T6" si="17">T1</f>
        <v>0.92%~0.96%</v>
      </c>
      <c r="U6" s="99">
        <f t="shared" ref="U6" si="18">U2</f>
        <v>968.92463253440997</v>
      </c>
      <c r="V6" s="99" t="str">
        <f t="shared" ref="V6" si="19">V1</f>
        <v>0.67%~0.7%</v>
      </c>
      <c r="W6" s="99">
        <f t="shared" ref="W6" si="20">W2</f>
        <v>578.29500000000007</v>
      </c>
      <c r="X6" s="99" t="e">
        <f t="shared" ref="X6" si="21">X1</f>
        <v>#VALUE!</v>
      </c>
      <c r="Y6" s="99">
        <f t="shared" ref="Y6" si="22">Y2</f>
        <v>644.92000000000007</v>
      </c>
      <c r="Z6" s="99" t="e">
        <f t="shared" ref="Z6" si="23">Z1</f>
        <v>#VALUE!</v>
      </c>
      <c r="AA6" s="99">
        <f t="shared" ref="AA6" si="24">AA2</f>
        <v>65.166666666666657</v>
      </c>
      <c r="AB6" s="99" t="e">
        <f t="shared" ref="AB6" si="25">AB1</f>
        <v>#VALUE!</v>
      </c>
      <c r="AC6" s="99">
        <f t="shared" ref="AC6" si="26">AC2</f>
        <v>642.91660000000002</v>
      </c>
      <c r="AD6" s="99" t="str">
        <f t="shared" ref="AD6" si="27">AD1</f>
        <v>0.99%~1.02%</v>
      </c>
      <c r="AE6" s="99">
        <f t="shared" ref="AE6" si="28">AE2</f>
        <v>581.02650000000006</v>
      </c>
      <c r="AF6" s="99" t="str">
        <f t="shared" ref="AF6" si="29">AF1</f>
        <v>0.61%~0.64%</v>
      </c>
      <c r="AG6" s="99">
        <f t="shared" ref="AG6" si="30">AG2</f>
        <v>967.27156627836666</v>
      </c>
      <c r="AH6" s="99" t="str">
        <f t="shared" ref="AH6" si="31">AH1</f>
        <v>1.05%~1.08%</v>
      </c>
      <c r="AI6" s="99">
        <f t="shared" ref="AI6" si="32">AI2</f>
        <v>968.92576899777112</v>
      </c>
      <c r="AJ6" s="99" t="str">
        <f t="shared" ref="AJ6" si="33">AJ1</f>
        <v>0.67%~0.7%</v>
      </c>
      <c r="AK6" s="99">
        <f t="shared" ref="AK6" si="34">AK2</f>
        <v>479.73625000000004</v>
      </c>
      <c r="AL6" s="99" t="str">
        <f t="shared" ref="AL6" si="35">AL1</f>
        <v>1.21%~1.24%</v>
      </c>
      <c r="AM6" s="99">
        <f t="shared" ref="AM6" si="36">AM2</f>
        <v>968.81663128893274</v>
      </c>
      <c r="AN6" s="99" t="str">
        <f t="shared" ref="AN6" si="37">AN1</f>
        <v>1.05%~1.08%</v>
      </c>
      <c r="AO6" s="99">
        <f t="shared" ref="AO6" si="38">AO2</f>
        <v>566.72</v>
      </c>
      <c r="AP6" s="99" t="str">
        <f t="shared" ref="AP6" si="39">AP1</f>
        <v>0.92%~0.96%</v>
      </c>
      <c r="AQ6" s="99">
        <f t="shared" ref="AQ6" si="40">AQ2</f>
        <v>522</v>
      </c>
      <c r="AR6" s="99" t="str">
        <f t="shared" ref="AR6" si="41">AR1</f>
        <v>0.45%~0.48%</v>
      </c>
      <c r="AS6" s="99">
        <f t="shared" ref="AS6" si="42">AS2</f>
        <v>519</v>
      </c>
      <c r="AT6" s="99" t="str">
        <f t="shared" ref="AT6" si="43">AT1</f>
        <v>0.64%~0.67%</v>
      </c>
      <c r="AU6" s="99">
        <f t="shared" ref="AU6" si="44">AU2</f>
        <v>965.76578951006911</v>
      </c>
      <c r="AV6" s="99" t="str">
        <f t="shared" ref="AV6" si="45">AV1</f>
        <v>1.05%~1.08%</v>
      </c>
      <c r="AW6" s="99">
        <f t="shared" ref="AW6" si="46">AW2</f>
        <v>646</v>
      </c>
      <c r="AX6" s="99" t="str">
        <f t="shared" ref="AX6" si="47">AX1</f>
        <v>0.77%~0.8%</v>
      </c>
      <c r="AY6" s="99">
        <f t="shared" ref="AY6" si="48">AY2</f>
        <v>193.73999999999998</v>
      </c>
      <c r="AZ6" s="99" t="str">
        <f t="shared" ref="AZ6" si="49">AZ1</f>
        <v>0.8%~0.83%</v>
      </c>
      <c r="BA6" s="99">
        <f t="shared" ref="BA6" si="50">BA2</f>
        <v>519</v>
      </c>
      <c r="BB6" s="99" t="str">
        <f t="shared" ref="BB6" si="51">BB1</f>
        <v>0.64%~0.67%</v>
      </c>
      <c r="BC6" s="99">
        <f t="shared" ref="BC6" si="52">BC2</f>
        <v>646</v>
      </c>
      <c r="BD6" s="99" t="str">
        <f t="shared" ref="BD6" si="53">BD1</f>
        <v>0.77%~0.8%</v>
      </c>
      <c r="BE6" s="99">
        <f t="shared" ref="BE6" si="54">BE2</f>
        <v>769</v>
      </c>
      <c r="BF6" s="99" t="str">
        <f t="shared" ref="BF6" si="55">BF1</f>
        <v>0.73%~0.77%</v>
      </c>
      <c r="BG6" s="99">
        <f t="shared" ref="BG6" si="56">BG2</f>
        <v>996.36</v>
      </c>
      <c r="BH6" s="99" t="str">
        <f t="shared" ref="BH6" si="57">BH1</f>
        <v>0.48%~0.51%</v>
      </c>
      <c r="BI6" s="99">
        <f t="shared" ref="BI6" si="58">BI2</f>
        <v>672.7</v>
      </c>
      <c r="BJ6" s="99" t="str">
        <f t="shared" ref="BJ6" si="59">BJ1</f>
        <v>0.8%~0.83%</v>
      </c>
      <c r="BK6" s="99">
        <f t="shared" ref="BK6" si="60">BK2</f>
        <v>792.2</v>
      </c>
      <c r="BL6" s="99" t="str">
        <f t="shared" ref="BL6" si="61">BL1</f>
        <v>0.8%~0.83%</v>
      </c>
      <c r="BM6" s="99">
        <f t="shared" ref="BM6" si="62">BM2</f>
        <v>86.490000000000009</v>
      </c>
      <c r="BN6" s="99" t="str">
        <f t="shared" ref="BN6" si="63">BN1</f>
        <v>0.83%~0.86%</v>
      </c>
      <c r="BO6" s="99">
        <f t="shared" ref="BO6" si="64">BO2</f>
        <v>768.8</v>
      </c>
      <c r="BP6" s="99" t="str">
        <f t="shared" ref="BP6" si="65">BP1</f>
        <v>0.8%~0.83%</v>
      </c>
      <c r="BQ6" s="99">
        <f t="shared" ref="BQ6" si="66">BQ2</f>
        <v>868.41</v>
      </c>
      <c r="BR6" s="99" t="str">
        <f t="shared" ref="BR6" si="67">BR1</f>
        <v>0.8%~0.83%</v>
      </c>
      <c r="BS6" s="99">
        <f t="shared" ref="BS6" si="68">BS2</f>
        <v>96.1</v>
      </c>
      <c r="BT6" s="99" t="str">
        <f t="shared" ref="BT6" si="69">BT1</f>
        <v>0.8%~0.83%</v>
      </c>
      <c r="BU6" s="99">
        <f t="shared" ref="BU6" si="70">BU2</f>
        <v>970.96218908353103</v>
      </c>
      <c r="BV6" s="99" t="str">
        <f t="shared" ref="BV6" si="71">BV1</f>
        <v>0.83%~0.86%</v>
      </c>
      <c r="BW6" s="99">
        <f t="shared" ref="BW6" si="72">BW2</f>
        <v>387.08914713141104</v>
      </c>
      <c r="BX6" s="99" t="str">
        <f t="shared" ref="BX6" si="73">BX1</f>
        <v>0.86%~0.89%</v>
      </c>
      <c r="BY6" s="99">
        <f t="shared" ref="BY6" si="74">BY2</f>
        <v>1001.9</v>
      </c>
      <c r="BZ6" s="99" t="str">
        <f t="shared" ref="BZ6" si="75">BZ1</f>
        <v>0.8%~0.83%</v>
      </c>
      <c r="CA6" s="99">
        <f t="shared" ref="CA6" si="76">CA2</f>
        <v>962.19999999999993</v>
      </c>
      <c r="CB6" s="99" t="str">
        <f t="shared" ref="CB6" si="77">CB1</f>
        <v>0.7%~0.73%</v>
      </c>
      <c r="CC6" s="99">
        <f t="shared" ref="CC6" si="78">CC2</f>
        <v>601.625</v>
      </c>
      <c r="CD6" s="99" t="str">
        <f t="shared" ref="CD6" si="79">CD1</f>
        <v>0.86%~0.89%</v>
      </c>
      <c r="CE6" s="99">
        <f t="shared" ref="CE6" si="80">CE2</f>
        <v>673.57500000000005</v>
      </c>
      <c r="CF6" s="99" t="str">
        <f t="shared" ref="CF6" si="81">CF1</f>
        <v>0.51%~0.54%</v>
      </c>
      <c r="CG6" s="99">
        <f t="shared" ref="CG6" si="82">CG2</f>
        <v>961.25</v>
      </c>
      <c r="CH6" s="99" t="e">
        <f t="shared" ref="CH6" si="83">CH1</f>
        <v>#VALUE!</v>
      </c>
      <c r="CI6" s="99">
        <f t="shared" ref="CI6" si="84">CI2</f>
        <v>864.90000000000009</v>
      </c>
      <c r="CJ6" s="99" t="e">
        <f t="shared" ref="CJ6" si="85">CJ1</f>
        <v>#VALUE!</v>
      </c>
      <c r="CK6" s="99">
        <f t="shared" ref="CK6" si="86">CK2</f>
        <v>551.4375</v>
      </c>
      <c r="CL6" s="99" t="e">
        <f t="shared" ref="CL6" si="87">CL1</f>
        <v>#VALUE!</v>
      </c>
      <c r="CM6" s="99">
        <f t="shared" ref="CM6" si="88">CM2</f>
        <v>774.17829426282208</v>
      </c>
      <c r="CN6" s="99" t="e">
        <f t="shared" ref="CN6" si="89">CN1</f>
        <v>#VALUE!</v>
      </c>
      <c r="CO6" s="99">
        <f t="shared" ref="CO6" si="90">CO2</f>
        <v>968.48406185837825</v>
      </c>
      <c r="CP6" s="99" t="e">
        <f t="shared" ref="CP6" si="91">CP1</f>
        <v>#VALUE!</v>
      </c>
      <c r="CQ6" s="99">
        <f t="shared" ref="CQ6" si="92">CQ2</f>
        <v>956.5</v>
      </c>
      <c r="CR6" s="99" t="e">
        <f t="shared" ref="CR6" si="93">CR1</f>
        <v>#VALUE!</v>
      </c>
      <c r="CS6" s="99">
        <f t="shared" ref="CS6" si="94">CS2</f>
        <v>646</v>
      </c>
      <c r="CT6" s="99" t="e">
        <f t="shared" ref="CT6" si="95">CT1</f>
        <v>#VALUE!</v>
      </c>
      <c r="CU6" s="99">
        <f t="shared" ref="CU6" si="96">CU2</f>
        <v>1009.5625</v>
      </c>
      <c r="CV6" s="99" t="e">
        <f t="shared" ref="CV6" si="97">CV1</f>
        <v>#VALUE!</v>
      </c>
      <c r="CW6" s="99">
        <f t="shared" ref="CW6" si="98">CW2</f>
        <v>1009.5625</v>
      </c>
      <c r="CX6" s="99" t="e">
        <f t="shared" ref="CX6" si="99">CX1</f>
        <v>#VALUE!</v>
      </c>
      <c r="CY6" s="99">
        <f t="shared" ref="CY6" si="100">CY2</f>
        <v>418.15</v>
      </c>
      <c r="CZ6" s="99" t="e">
        <f t="shared" ref="CZ6" si="101">CZ1</f>
        <v>#VALUE!</v>
      </c>
      <c r="DA6" s="99">
        <f t="shared" ref="DA6" si="102">DA2</f>
        <v>961</v>
      </c>
      <c r="DB6" s="99" t="e">
        <f t="shared" ref="DB6" si="103">DB1</f>
        <v>#VALUE!</v>
      </c>
      <c r="DC6" s="99">
        <f t="shared" ref="DC6" si="104">DC2</f>
        <v>607.5</v>
      </c>
      <c r="DD6" s="99" t="e">
        <f t="shared" ref="DD6" si="105">DD1</f>
        <v>#VALUE!</v>
      </c>
      <c r="DE6" s="99">
        <f t="shared" ref="DE6" si="106">DE2</f>
        <v>966.31110312264525</v>
      </c>
      <c r="DF6" s="99" t="str">
        <f t="shared" ref="DF6" si="107">DF1</f>
        <v>1.02%~1.05%</v>
      </c>
      <c r="DG6" s="99">
        <f t="shared" ref="DG6" si="108">DG2</f>
        <v>332.53125</v>
      </c>
      <c r="DH6" s="99" t="e">
        <f t="shared" ref="DH6" si="109">DH1</f>
        <v>#VALUE!</v>
      </c>
      <c r="DI6" s="99">
        <f t="shared" ref="DI6" si="110">DI2</f>
        <v>877.50725026852842</v>
      </c>
      <c r="DJ6" s="99" t="str">
        <f t="shared" ref="DJ6" si="111">DJ1</f>
        <v>0.92%~0.96%</v>
      </c>
    </row>
  </sheetData>
  <sheetProtection algorithmName="SHA-512" hashValue="KsyZfPSqNQnRaD5/9vuEGFoEM0kmNAXCAOgRmdydlvMCyvxZPYkCRvsbmNCXgVkT2Qmdh+vIe74vPYo2/JeN9A==" saltValue="eRo5aQOuQtTVWuu+QXZOUA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4"/>
  <sheetViews>
    <sheetView topLeftCell="AO1048576" zoomScale="85" zoomScaleNormal="85" workbookViewId="0">
      <selection activeCell="AZ13" sqref="A1:XFD1048576"/>
    </sheetView>
  </sheetViews>
  <sheetFormatPr defaultRowHeight="16.5" zeroHeight="1"/>
  <cols>
    <col min="1" max="1" width="8.25" style="370" customWidth="1"/>
    <col min="2" max="13" width="9.75" style="370" bestFit="1" customWidth="1"/>
    <col min="14" max="14" width="9.125" style="370" bestFit="1" customWidth="1"/>
    <col min="15" max="29" width="9.75" style="370" bestFit="1" customWidth="1"/>
    <col min="30" max="30" width="10.875" style="370" bestFit="1" customWidth="1"/>
    <col min="31" max="32" width="9.75" style="370" bestFit="1" customWidth="1"/>
    <col min="33" max="33" width="9.125" style="370" bestFit="1" customWidth="1"/>
    <col min="34" max="35" width="9.75" style="370" bestFit="1" customWidth="1"/>
    <col min="36" max="36" width="9.125" style="370" bestFit="1" customWidth="1"/>
    <col min="37" max="38" width="9.75" style="370" bestFit="1" customWidth="1"/>
    <col min="39" max="39" width="10.875" style="370" bestFit="1" customWidth="1"/>
    <col min="40" max="46" width="9.75" style="370" bestFit="1" customWidth="1"/>
    <col min="47" max="47" width="10.875" style="370" bestFit="1" customWidth="1"/>
    <col min="48" max="49" width="9.75" style="370" bestFit="1" customWidth="1"/>
    <col min="50" max="51" width="10.875" style="370" bestFit="1" customWidth="1"/>
    <col min="52" max="52" width="9.75" style="370" bestFit="1" customWidth="1"/>
    <col min="53" max="53" width="10.875" style="370" bestFit="1" customWidth="1"/>
    <col min="54" max="56" width="9.75" style="370" bestFit="1" customWidth="1"/>
    <col min="57" max="16384" width="9" style="59"/>
  </cols>
  <sheetData>
    <row r="1" spans="1:59" ht="18.75" hidden="1" customHeight="1">
      <c r="A1" s="61" t="s">
        <v>16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61" t="s">
        <v>26</v>
      </c>
      <c r="L1" s="61" t="s">
        <v>27</v>
      </c>
      <c r="M1" s="61" t="s">
        <v>28</v>
      </c>
      <c r="N1" s="61" t="s">
        <v>29</v>
      </c>
      <c r="O1" s="61" t="s">
        <v>30</v>
      </c>
      <c r="P1" s="61" t="s">
        <v>31</v>
      </c>
      <c r="Q1" s="61" t="s">
        <v>32</v>
      </c>
      <c r="R1" s="61" t="s">
        <v>33</v>
      </c>
      <c r="S1" s="61" t="s">
        <v>34</v>
      </c>
      <c r="T1" s="61" t="s">
        <v>35</v>
      </c>
      <c r="U1" s="61" t="s">
        <v>36</v>
      </c>
      <c r="V1" s="61" t="s">
        <v>195</v>
      </c>
      <c r="W1" s="61" t="s">
        <v>196</v>
      </c>
      <c r="X1" s="61" t="s">
        <v>197</v>
      </c>
      <c r="Y1" s="61" t="s">
        <v>198</v>
      </c>
      <c r="Z1" s="61" t="s">
        <v>199</v>
      </c>
      <c r="AA1" s="61" t="s">
        <v>200</v>
      </c>
      <c r="AB1" s="61" t="s">
        <v>201</v>
      </c>
      <c r="AC1" s="61" t="s">
        <v>202</v>
      </c>
      <c r="AD1" s="61" t="s">
        <v>203</v>
      </c>
      <c r="AE1" s="61" t="s">
        <v>204</v>
      </c>
      <c r="AF1" s="61" t="s">
        <v>205</v>
      </c>
      <c r="AG1" s="61" t="s">
        <v>206</v>
      </c>
      <c r="AH1" s="61" t="s">
        <v>207</v>
      </c>
      <c r="AI1" s="61" t="s">
        <v>208</v>
      </c>
      <c r="AJ1" s="61" t="s">
        <v>209</v>
      </c>
      <c r="AK1" s="61" t="s">
        <v>210</v>
      </c>
      <c r="AL1" s="61" t="s">
        <v>211</v>
      </c>
      <c r="AM1" s="61" t="s">
        <v>212</v>
      </c>
      <c r="AN1" s="61" t="s">
        <v>213</v>
      </c>
      <c r="AO1" s="61" t="s">
        <v>214</v>
      </c>
      <c r="AP1" s="61" t="s">
        <v>215</v>
      </c>
      <c r="AQ1" s="61" t="s">
        <v>216</v>
      </c>
      <c r="AR1" s="61" t="s">
        <v>217</v>
      </c>
      <c r="AS1" s="61" t="s">
        <v>218</v>
      </c>
      <c r="AT1" s="61" t="s">
        <v>219</v>
      </c>
      <c r="AU1" s="61" t="s">
        <v>220</v>
      </c>
      <c r="AV1" s="61" t="s">
        <v>221</v>
      </c>
      <c r="AW1" s="61" t="s">
        <v>222</v>
      </c>
      <c r="AX1" s="61" t="s">
        <v>223</v>
      </c>
      <c r="AY1" s="61" t="s">
        <v>224</v>
      </c>
      <c r="AZ1" s="61" t="s">
        <v>225</v>
      </c>
      <c r="BA1" s="61" t="s">
        <v>226</v>
      </c>
      <c r="BB1" s="61" t="s">
        <v>227</v>
      </c>
      <c r="BC1" s="61" t="s">
        <v>228</v>
      </c>
      <c r="BD1" s="61" t="s">
        <v>229</v>
      </c>
      <c r="BE1" s="72" t="s">
        <v>1007</v>
      </c>
      <c r="BF1" s="63" t="s">
        <v>230</v>
      </c>
      <c r="BG1" s="63"/>
    </row>
    <row r="2" spans="1:59" ht="18.75" hidden="1" customHeight="1">
      <c r="A2" s="62">
        <f>INDEX(대학별계산!$I$7:$I$307,COLUMN(A1),1,1)</f>
        <v>513.928</v>
      </c>
      <c r="B2" s="62">
        <f>INDEX(대학별계산!$I$7:$I$307,COLUMN(B1),1,1)</f>
        <v>581.02650000000006</v>
      </c>
      <c r="C2" s="62">
        <f>INDEX(대학별계산!$I$7:$I$307,COLUMN(C1),1,1)</f>
        <v>580.37850000000003</v>
      </c>
      <c r="D2" s="62">
        <f>INDEX(대학별계산!$I$7:$I$307,COLUMN(D1),1,1)</f>
        <v>511.428</v>
      </c>
      <c r="E2" s="62">
        <f>INDEX(대학별계산!$I$7:$I$307,COLUMN(E1),1,1)</f>
        <v>644.86500000000001</v>
      </c>
      <c r="F2" s="62">
        <f>INDEX(대학별계산!$I$7:$I$307,COLUMN(F1),1,1)</f>
        <v>644.86500000000001</v>
      </c>
      <c r="G2" s="62">
        <f>INDEX(대학별계산!$I$7:$I$307,COLUMN(G1),1,1)*0.9</f>
        <v>878.3747699966392</v>
      </c>
      <c r="H2" s="62">
        <f>INDEX(대학별계산!$I$7:$I$307,COLUMN(H1),1,1)</f>
        <v>869.0555927662424</v>
      </c>
      <c r="I2" s="62">
        <f>INDEX(대학별계산!$I$7:$I$307,COLUMN(I1),1,1)</f>
        <v>969.60589185867502</v>
      </c>
      <c r="J2" s="62">
        <f>INDEX(대학별계산!$I$7:$I$307,COLUMN(J1),1,1)</f>
        <v>448.98700000000002</v>
      </c>
      <c r="K2" s="62">
        <f>INDEX(대학별계산!$I$7:$I$307,COLUMN(K1),1,1)</f>
        <v>968.92463253440997</v>
      </c>
      <c r="L2" s="62">
        <f>INDEX(대학별계산!$I$7:$I$307,COLUMN(L1),1,1)</f>
        <v>578.29500000000007</v>
      </c>
      <c r="M2" s="62">
        <f>INDEX(대학별계산!$I$7:$I$307,COLUMN(M1),1,1)</f>
        <v>644.92000000000007</v>
      </c>
      <c r="N2" s="62">
        <f>INDEX(대학별계산!$I$7:$I$307,COLUMN(N1),1,1)</f>
        <v>65.166666666666657</v>
      </c>
      <c r="O2" s="62">
        <f>INDEX(대학별계산!$I$7:$I$307,COLUMN(O1),1,1)/0.8</f>
        <v>642.91660000000002</v>
      </c>
      <c r="P2" s="62">
        <f>INDEX(대학별계산!$I$7:$I$307,COLUMN(P1),1,1)*0.9</f>
        <v>581.02650000000006</v>
      </c>
      <c r="Q2" s="62">
        <f>INDEX(대학별계산!$I$7:$I$307,COLUMN(Q1),1,1)</f>
        <v>967.27156627836666</v>
      </c>
      <c r="R2" s="62">
        <f>INDEX(대학별계산!$I$7:$I$307,COLUMN(R1),1,1)</f>
        <v>968.92576899777112</v>
      </c>
      <c r="S2" s="62">
        <f>INDEX(대학별계산!$I$7:$I$307,COLUMN(S1),1,1)</f>
        <v>479.73625000000004</v>
      </c>
      <c r="T2" s="62">
        <f>INDEX(대학별계산!$I$7:$I$307,COLUMN(T1),1,1)</f>
        <v>968.81663128893274</v>
      </c>
      <c r="U2" s="62">
        <f>INDEX(대학별계산!$I$7:$I$307,COLUMN(U1),1,1)</f>
        <v>566.72</v>
      </c>
      <c r="V2" s="62">
        <f>INDEX(대학별계산!$I$7:$I$307,COLUMN(V1),1,1)</f>
        <v>522</v>
      </c>
      <c r="W2" s="62">
        <f>INDEX(대학별계산!$I$7:$I$307,COLUMN(W1),1,1)</f>
        <v>519</v>
      </c>
      <c r="X2" s="62">
        <f>INDEX(대학별계산!$I$7:$I$307,COLUMN(X1),1,1)</f>
        <v>965.76578951006911</v>
      </c>
      <c r="Y2" s="62">
        <f>INDEX(대학별계산!$I$7:$I$307,COLUMN(Y1),1,1)</f>
        <v>646</v>
      </c>
      <c r="Z2" s="62">
        <f>INDEX(대학별계산!$I$7:$I$307,COLUMN(Z1),1,1)</f>
        <v>193.73999999999998</v>
      </c>
      <c r="AA2" s="62">
        <f>INDEX(대학별계산!$I$7:$I$307,COLUMN(AA1),1,1)</f>
        <v>519</v>
      </c>
      <c r="AB2" s="62">
        <f>INDEX(대학별계산!$I$7:$I$307,COLUMN(AB1),1,1)</f>
        <v>646</v>
      </c>
      <c r="AC2" s="62">
        <f>INDEX(대학별계산!$I$7:$I$307,COLUMN(AC1),1,1)</f>
        <v>769</v>
      </c>
      <c r="AD2" s="62">
        <f>INDEX(대학별계산!$I$7:$I$307,COLUMN(AD1),1,1)</f>
        <v>996.36</v>
      </c>
      <c r="AE2" s="62">
        <f>INDEX(대학별계산!$I$7:$I$307,COLUMN(AE1),1,1)</f>
        <v>672.7</v>
      </c>
      <c r="AF2" s="62">
        <f>INDEX(대학별계산!$I$7:$I$307,COLUMN(AF1),1,1)</f>
        <v>792.2</v>
      </c>
      <c r="AG2" s="62">
        <f>INDEX(대학별계산!$I$7:$I$307,COLUMN(AG1),1,1)*0.1</f>
        <v>86.490000000000009</v>
      </c>
      <c r="AH2" s="62">
        <f>INDEX(대학별계산!$I$7:$I$307,COLUMN(AH1),1,1)</f>
        <v>768.8</v>
      </c>
      <c r="AI2" s="62">
        <f>INDEX(대학별계산!$I$7:$I$307,COLUMN(AI1),1,1)</f>
        <v>868.41</v>
      </c>
      <c r="AJ2" s="62">
        <f>INDEX(대학별계산!$I$7:$I$307,COLUMN(AJ1),1,1)/4</f>
        <v>96.1</v>
      </c>
      <c r="AK2" s="62">
        <f>INDEX(대학별계산!$I$7:$I$307,COLUMN(AK1),1,1)</f>
        <v>970.96218908353103</v>
      </c>
      <c r="AL2" s="62">
        <f>INDEX(대학별계산!$I$7:$I$307,COLUMN(AL1),1,1)</f>
        <v>387.08914713141104</v>
      </c>
      <c r="AM2" s="62">
        <f>INDEX(대학별계산!$I$7:$I$307,COLUMN(AM1),1,1)</f>
        <v>1001.9</v>
      </c>
      <c r="AN2" s="62">
        <f>INDEX(대학별계산!$I$7:$I$307,COLUMN(AN1),1,1)</f>
        <v>962.19999999999993</v>
      </c>
      <c r="AO2" s="62">
        <f>INDEX(대학별계산!$I$7:$I$307,COLUMN(AO1),1,1)</f>
        <v>601.625</v>
      </c>
      <c r="AP2" s="62">
        <f>INDEX(대학별계산!$I$7:$I$307,COLUMN(AP1),1,1)</f>
        <v>673.57500000000005</v>
      </c>
      <c r="AQ2" s="62">
        <f>INDEX(대학별계산!$I$7:$I$307,COLUMN(AQ1),1,1)</f>
        <v>961.25</v>
      </c>
      <c r="AR2" s="62">
        <f>INDEX(대학별계산!$I$7:$I$307,COLUMN(AR1),1,1)</f>
        <v>864.90000000000009</v>
      </c>
      <c r="AS2" s="62">
        <f>INDEX(대학별계산!$I$7:$I$307,COLUMN(AS1),1,1)</f>
        <v>551.4375</v>
      </c>
      <c r="AT2" s="62">
        <f>INDEX(대학별계산!$I$7:$I$307,COLUMN(AT1),1,1)</f>
        <v>774.17829426282208</v>
      </c>
      <c r="AU2" s="62">
        <f>INDEX(대학별계산!$I$7:$I$307,COLUMN(AU1),1,1)</f>
        <v>968.48406185837825</v>
      </c>
      <c r="AV2" s="62">
        <f>INDEX(대학별계산!$I$7:$I$307,COLUMN(AV1),1,1)</f>
        <v>956.5</v>
      </c>
      <c r="AW2" s="62">
        <f>INDEX(대학별계산!$I$7:$I$307,COLUMN(AW1),1,1)</f>
        <v>646</v>
      </c>
      <c r="AX2" s="62">
        <f>INDEX(대학별계산!$I$7:$I$307,COLUMN(AX1),1,1)</f>
        <v>1009.5625</v>
      </c>
      <c r="AY2" s="62">
        <f>INDEX(대학별계산!$I$7:$I$307,COLUMN(AY1),1,1)</f>
        <v>1009.5625</v>
      </c>
      <c r="AZ2" s="62">
        <f>INDEX(대학별계산!$I$7:$I$307,COLUMN(AZ1),1,1)</f>
        <v>418.15</v>
      </c>
      <c r="BA2" s="62">
        <f>INDEX(대학별계산!$I$7:$I$307,COLUMN(BA1),1,1)</f>
        <v>961</v>
      </c>
      <c r="BB2" s="62">
        <f>INDEX(대학별계산!$I$7:$I$307,COLUMN(BB1),1,1)</f>
        <v>607.5</v>
      </c>
      <c r="BC2" s="62">
        <f>INDEX(대학별계산!$I$7:$I$307,COLUMN(BC1),1,1)</f>
        <v>966.31110312264525</v>
      </c>
      <c r="BD2" s="62">
        <f>INDEX(대학별계산!$I$7:$I$307,COLUMN(BD1),1,1)</f>
        <v>332.53125</v>
      </c>
      <c r="BE2" s="62">
        <f>'오르비누적%'!BE2</f>
        <v>877.50725026852842</v>
      </c>
      <c r="BF2" s="63"/>
    </row>
    <row r="3" spans="1:59" ht="18.75" hidden="1" customHeight="1">
      <c r="A3" s="368">
        <f>INDEX(A$7:A$301,MATCH(A2,A$7:A$301)+1,1,1)</f>
        <v>514.02</v>
      </c>
      <c r="B3" s="368">
        <f t="shared" ref="B3:BD3" si="0">INDEX(B$7:B$301,MATCH(B2,B$7:B$301)+1,1,1)</f>
        <v>581.29999999999995</v>
      </c>
      <c r="C3" s="368">
        <f t="shared" si="0"/>
        <v>580.54999999999995</v>
      </c>
      <c r="D3" s="368">
        <f t="shared" si="0"/>
        <v>511.59</v>
      </c>
      <c r="E3" s="368">
        <f t="shared" si="0"/>
        <v>645.05999999999995</v>
      </c>
      <c r="F3" s="368">
        <f t="shared" si="0"/>
        <v>645.05999999999995</v>
      </c>
      <c r="G3" s="368">
        <f t="shared" si="0"/>
        <v>878.71</v>
      </c>
      <c r="H3" s="368">
        <f t="shared" si="0"/>
        <v>869.31</v>
      </c>
      <c r="I3" s="368">
        <f t="shared" si="0"/>
        <v>969.91</v>
      </c>
      <c r="J3" s="368">
        <f t="shared" si="0"/>
        <v>449.15</v>
      </c>
      <c r="K3" s="368">
        <f t="shared" si="0"/>
        <v>968.98</v>
      </c>
      <c r="L3" s="368" t="e">
        <f t="shared" si="0"/>
        <v>#N/A</v>
      </c>
      <c r="M3" s="368" t="e">
        <f t="shared" si="0"/>
        <v>#N/A</v>
      </c>
      <c r="N3" s="368" t="e">
        <f t="shared" si="0"/>
        <v>#N/A</v>
      </c>
      <c r="O3" s="368">
        <f t="shared" si="0"/>
        <v>643.02</v>
      </c>
      <c r="P3" s="368">
        <f t="shared" si="0"/>
        <v>581.29999999999995</v>
      </c>
      <c r="Q3" s="368">
        <f t="shared" si="0"/>
        <v>967.37</v>
      </c>
      <c r="R3" s="368">
        <f t="shared" si="0"/>
        <v>968.99</v>
      </c>
      <c r="S3" s="368">
        <f t="shared" si="0"/>
        <v>479.79</v>
      </c>
      <c r="T3" s="368">
        <f t="shared" si="0"/>
        <v>968.98</v>
      </c>
      <c r="U3" s="368">
        <f t="shared" si="0"/>
        <v>566.82000000000005</v>
      </c>
      <c r="V3" s="368">
        <f t="shared" si="0"/>
        <v>523</v>
      </c>
      <c r="W3" s="368">
        <f t="shared" si="0"/>
        <v>520</v>
      </c>
      <c r="X3" s="368">
        <f t="shared" si="0"/>
        <v>966.1</v>
      </c>
      <c r="Y3" s="368">
        <f t="shared" si="0"/>
        <v>646.5</v>
      </c>
      <c r="Z3" s="368">
        <f t="shared" si="0"/>
        <v>193.74</v>
      </c>
      <c r="AA3" s="368">
        <f t="shared" si="0"/>
        <v>520</v>
      </c>
      <c r="AB3" s="368">
        <f t="shared" si="0"/>
        <v>646.5</v>
      </c>
      <c r="AC3" s="368">
        <f t="shared" si="0"/>
        <v>770</v>
      </c>
      <c r="AD3" s="368">
        <f t="shared" si="0"/>
        <v>997.36</v>
      </c>
      <c r="AE3" s="368">
        <f t="shared" si="0"/>
        <v>673.4</v>
      </c>
      <c r="AF3" s="368">
        <f t="shared" si="0"/>
        <v>792.4</v>
      </c>
      <c r="AG3" s="368">
        <f t="shared" si="0"/>
        <v>86.54</v>
      </c>
      <c r="AH3" s="368">
        <f t="shared" si="0"/>
        <v>769.6</v>
      </c>
      <c r="AI3" s="368">
        <f t="shared" si="0"/>
        <v>869.22</v>
      </c>
      <c r="AJ3" s="368">
        <f t="shared" si="0"/>
        <v>96.2</v>
      </c>
      <c r="AK3" s="368">
        <f t="shared" si="0"/>
        <v>971.11</v>
      </c>
      <c r="AL3" s="368">
        <f t="shared" si="0"/>
        <v>387.12</v>
      </c>
      <c r="AM3" s="368">
        <f t="shared" si="0"/>
        <v>1001.96</v>
      </c>
      <c r="AN3" s="368">
        <f t="shared" si="0"/>
        <v>962.6</v>
      </c>
      <c r="AO3" s="368">
        <f t="shared" si="0"/>
        <v>601.75</v>
      </c>
      <c r="AP3" s="368">
        <f t="shared" si="0"/>
        <v>674.1</v>
      </c>
      <c r="AQ3" s="368" t="e">
        <f t="shared" si="0"/>
        <v>#N/A</v>
      </c>
      <c r="AR3" s="368" t="e">
        <f t="shared" si="0"/>
        <v>#N/A</v>
      </c>
      <c r="AS3" s="368" t="e">
        <f t="shared" si="0"/>
        <v>#N/A</v>
      </c>
      <c r="AT3" s="368" t="e">
        <f t="shared" si="0"/>
        <v>#N/A</v>
      </c>
      <c r="AU3" s="368" t="e">
        <f t="shared" si="0"/>
        <v>#N/A</v>
      </c>
      <c r="AV3" s="368" t="e">
        <f t="shared" si="0"/>
        <v>#N/A</v>
      </c>
      <c r="AW3" s="368" t="e">
        <f t="shared" si="0"/>
        <v>#N/A</v>
      </c>
      <c r="AX3" s="368" t="e">
        <f t="shared" si="0"/>
        <v>#N/A</v>
      </c>
      <c r="AY3" s="368" t="e">
        <f t="shared" si="0"/>
        <v>#N/A</v>
      </c>
      <c r="AZ3" s="368" t="e">
        <f t="shared" si="0"/>
        <v>#N/A</v>
      </c>
      <c r="BA3" s="368" t="e">
        <f t="shared" si="0"/>
        <v>#N/A</v>
      </c>
      <c r="BB3" s="368" t="e">
        <f t="shared" si="0"/>
        <v>#N/A</v>
      </c>
      <c r="BC3" s="368">
        <f t="shared" si="0"/>
        <v>966.54</v>
      </c>
      <c r="BD3" s="368" t="e">
        <f t="shared" si="0"/>
        <v>#N/A</v>
      </c>
      <c r="BE3" s="368">
        <f t="shared" ref="BE3" si="1">INDEX(BE$7:BE$301,MATCH(BE2,BE$7:BE$301)+1,1,1)</f>
        <v>877.61</v>
      </c>
      <c r="BF3" s="65"/>
    </row>
    <row r="4" spans="1:59" ht="18.75" hidden="1" customHeight="1">
      <c r="A4" s="368">
        <f>INDEX(A$7:A$301,MATCH(A2,A$7:A$301),1,1)</f>
        <v>513.84</v>
      </c>
      <c r="B4" s="368">
        <f t="shared" ref="B4:BD4" si="2">INDEX(B$7:B$301,MATCH(B2,B$7:B$301),1,1)</f>
        <v>580.98</v>
      </c>
      <c r="C4" s="368">
        <f t="shared" si="2"/>
        <v>580.32000000000005</v>
      </c>
      <c r="D4" s="368">
        <f t="shared" si="2"/>
        <v>511.39</v>
      </c>
      <c r="E4" s="368">
        <f t="shared" si="2"/>
        <v>644.79999999999995</v>
      </c>
      <c r="F4" s="368">
        <f t="shared" si="2"/>
        <v>644.79999999999995</v>
      </c>
      <c r="G4" s="368">
        <f t="shared" si="2"/>
        <v>878.35</v>
      </c>
      <c r="H4" s="368">
        <f t="shared" si="2"/>
        <v>868.94</v>
      </c>
      <c r="I4" s="368">
        <f t="shared" si="2"/>
        <v>969.41</v>
      </c>
      <c r="J4" s="368">
        <f t="shared" si="2"/>
        <v>448.92</v>
      </c>
      <c r="K4" s="368">
        <f t="shared" si="2"/>
        <v>968.75</v>
      </c>
      <c r="L4" s="368" t="e">
        <f t="shared" si="2"/>
        <v>#N/A</v>
      </c>
      <c r="M4" s="368" t="e">
        <f t="shared" si="2"/>
        <v>#N/A</v>
      </c>
      <c r="N4" s="368" t="e">
        <f t="shared" si="2"/>
        <v>#N/A</v>
      </c>
      <c r="O4" s="368">
        <f t="shared" si="2"/>
        <v>642.75</v>
      </c>
      <c r="P4" s="368">
        <f t="shared" si="2"/>
        <v>580.98</v>
      </c>
      <c r="Q4" s="368">
        <f t="shared" si="2"/>
        <v>966.99</v>
      </c>
      <c r="R4" s="368">
        <f t="shared" si="2"/>
        <v>968.75</v>
      </c>
      <c r="S4" s="368">
        <f t="shared" si="2"/>
        <v>479.63</v>
      </c>
      <c r="T4" s="368">
        <f t="shared" si="2"/>
        <v>968.72</v>
      </c>
      <c r="U4" s="368">
        <f t="shared" si="2"/>
        <v>566.54999999999995</v>
      </c>
      <c r="V4" s="368">
        <f t="shared" si="2"/>
        <v>522</v>
      </c>
      <c r="W4" s="368">
        <f t="shared" si="2"/>
        <v>519</v>
      </c>
      <c r="X4" s="368">
        <f t="shared" si="2"/>
        <v>965.7</v>
      </c>
      <c r="Y4" s="368">
        <f t="shared" si="2"/>
        <v>646</v>
      </c>
      <c r="Z4" s="368">
        <f t="shared" si="2"/>
        <v>193.62</v>
      </c>
      <c r="AA4" s="368">
        <f t="shared" si="2"/>
        <v>519</v>
      </c>
      <c r="AB4" s="368">
        <f t="shared" si="2"/>
        <v>646</v>
      </c>
      <c r="AC4" s="368">
        <f t="shared" si="2"/>
        <v>769</v>
      </c>
      <c r="AD4" s="368">
        <f t="shared" si="2"/>
        <v>996.36</v>
      </c>
      <c r="AE4" s="368">
        <f t="shared" si="2"/>
        <v>672.7</v>
      </c>
      <c r="AF4" s="368">
        <f t="shared" si="2"/>
        <v>792.2</v>
      </c>
      <c r="AG4" s="368">
        <f t="shared" si="2"/>
        <v>86.45</v>
      </c>
      <c r="AH4" s="368">
        <f t="shared" si="2"/>
        <v>768.8</v>
      </c>
      <c r="AI4" s="368">
        <f t="shared" si="2"/>
        <v>868.41</v>
      </c>
      <c r="AJ4" s="368">
        <f t="shared" si="2"/>
        <v>96.1</v>
      </c>
      <c r="AK4" s="368">
        <f t="shared" si="2"/>
        <v>970.55</v>
      </c>
      <c r="AL4" s="368">
        <f t="shared" si="2"/>
        <v>386.9</v>
      </c>
      <c r="AM4" s="368">
        <f t="shared" si="2"/>
        <v>1001.78</v>
      </c>
      <c r="AN4" s="368">
        <f t="shared" si="2"/>
        <v>961.8</v>
      </c>
      <c r="AO4" s="368">
        <f t="shared" si="2"/>
        <v>601.38</v>
      </c>
      <c r="AP4" s="368">
        <f t="shared" si="2"/>
        <v>673.23</v>
      </c>
      <c r="AQ4" s="368" t="e">
        <f t="shared" si="2"/>
        <v>#N/A</v>
      </c>
      <c r="AR4" s="368" t="e">
        <f t="shared" si="2"/>
        <v>#N/A</v>
      </c>
      <c r="AS4" s="368" t="e">
        <f t="shared" si="2"/>
        <v>#N/A</v>
      </c>
      <c r="AT4" s="368" t="e">
        <f t="shared" si="2"/>
        <v>#N/A</v>
      </c>
      <c r="AU4" s="368" t="e">
        <f t="shared" si="2"/>
        <v>#N/A</v>
      </c>
      <c r="AV4" s="368" t="e">
        <f t="shared" si="2"/>
        <v>#N/A</v>
      </c>
      <c r="AW4" s="368" t="e">
        <f t="shared" si="2"/>
        <v>#N/A</v>
      </c>
      <c r="AX4" s="368" t="e">
        <f t="shared" si="2"/>
        <v>#N/A</v>
      </c>
      <c r="AY4" s="368" t="e">
        <f t="shared" si="2"/>
        <v>#N/A</v>
      </c>
      <c r="AZ4" s="368" t="e">
        <f t="shared" si="2"/>
        <v>#N/A</v>
      </c>
      <c r="BA4" s="368" t="e">
        <f t="shared" si="2"/>
        <v>#N/A</v>
      </c>
      <c r="BB4" s="368" t="e">
        <f t="shared" si="2"/>
        <v>#N/A</v>
      </c>
      <c r="BC4" s="368">
        <f t="shared" si="2"/>
        <v>966.11</v>
      </c>
      <c r="BD4" s="368" t="e">
        <f t="shared" si="2"/>
        <v>#N/A</v>
      </c>
      <c r="BE4" s="368">
        <f t="shared" ref="BE4" si="3">INDEX(BE$7:BE$301,MATCH(BE2,BE$7:BE$301),1,1)</f>
        <v>877.38</v>
      </c>
      <c r="BF4" s="65"/>
    </row>
    <row r="5" spans="1:59" ht="18.75" hidden="1" customHeight="1">
      <c r="A5" s="368">
        <f>INDEX(A$7:A$301,MATCH(A2,A$7:A$301)-1,1,1)</f>
        <v>513.72</v>
      </c>
      <c r="B5" s="368">
        <f t="shared" ref="B5:BD5" si="4">INDEX(B$7:B$301,MATCH(B2,B$7:B$301)-1,1,1)</f>
        <v>580.72</v>
      </c>
      <c r="C5" s="368">
        <f t="shared" si="4"/>
        <v>580.08000000000004</v>
      </c>
      <c r="D5" s="368">
        <f t="shared" si="4"/>
        <v>511.27</v>
      </c>
      <c r="E5" s="368">
        <f t="shared" si="4"/>
        <v>644.53</v>
      </c>
      <c r="F5" s="368">
        <f t="shared" si="4"/>
        <v>644.53</v>
      </c>
      <c r="G5" s="368">
        <f t="shared" si="4"/>
        <v>877.92</v>
      </c>
      <c r="H5" s="368">
        <f t="shared" si="4"/>
        <v>868.57</v>
      </c>
      <c r="I5" s="368">
        <f t="shared" si="4"/>
        <v>969.11</v>
      </c>
      <c r="J5" s="368">
        <f t="shared" si="4"/>
        <v>448.72</v>
      </c>
      <c r="K5" s="368">
        <f t="shared" si="4"/>
        <v>968.29</v>
      </c>
      <c r="L5" s="368" t="e">
        <f t="shared" si="4"/>
        <v>#N/A</v>
      </c>
      <c r="M5" s="368" t="e">
        <f t="shared" si="4"/>
        <v>#N/A</v>
      </c>
      <c r="N5" s="368" t="e">
        <f t="shared" si="4"/>
        <v>#N/A</v>
      </c>
      <c r="O5" s="368">
        <f t="shared" si="4"/>
        <v>642.5</v>
      </c>
      <c r="P5" s="368">
        <f t="shared" si="4"/>
        <v>580.72</v>
      </c>
      <c r="Q5" s="368">
        <f t="shared" si="4"/>
        <v>966.73</v>
      </c>
      <c r="R5" s="368">
        <f t="shared" si="4"/>
        <v>968.29</v>
      </c>
      <c r="S5" s="368">
        <f t="shared" si="4"/>
        <v>479.51</v>
      </c>
      <c r="T5" s="368">
        <f t="shared" si="4"/>
        <v>968.24</v>
      </c>
      <c r="U5" s="368">
        <f t="shared" si="4"/>
        <v>566.29999999999995</v>
      </c>
      <c r="V5" s="368">
        <f t="shared" si="4"/>
        <v>522</v>
      </c>
      <c r="W5" s="368">
        <f t="shared" si="4"/>
        <v>519</v>
      </c>
      <c r="X5" s="368">
        <f t="shared" si="4"/>
        <v>965.35</v>
      </c>
      <c r="Y5" s="368">
        <f t="shared" si="4"/>
        <v>646</v>
      </c>
      <c r="Z5" s="368">
        <f t="shared" si="4"/>
        <v>193.56</v>
      </c>
      <c r="AA5" s="368">
        <f t="shared" si="4"/>
        <v>519</v>
      </c>
      <c r="AB5" s="368">
        <f t="shared" si="4"/>
        <v>646</v>
      </c>
      <c r="AC5" s="368">
        <f t="shared" si="4"/>
        <v>769</v>
      </c>
      <c r="AD5" s="368">
        <f t="shared" si="4"/>
        <v>996.36</v>
      </c>
      <c r="AE5" s="368">
        <f t="shared" si="4"/>
        <v>672.7</v>
      </c>
      <c r="AF5" s="368">
        <f t="shared" si="4"/>
        <v>792.2</v>
      </c>
      <c r="AG5" s="368">
        <f t="shared" si="4"/>
        <v>86.36</v>
      </c>
      <c r="AH5" s="368">
        <f t="shared" si="4"/>
        <v>768.8</v>
      </c>
      <c r="AI5" s="368">
        <f t="shared" si="4"/>
        <v>868.41</v>
      </c>
      <c r="AJ5" s="368">
        <f t="shared" si="4"/>
        <v>96.1</v>
      </c>
      <c r="AK5" s="368">
        <f t="shared" si="4"/>
        <v>970.23</v>
      </c>
      <c r="AL5" s="368">
        <f t="shared" si="4"/>
        <v>386.73</v>
      </c>
      <c r="AM5" s="368">
        <f t="shared" si="4"/>
        <v>1001.68</v>
      </c>
      <c r="AN5" s="368">
        <f t="shared" si="4"/>
        <v>961</v>
      </c>
      <c r="AO5" s="368">
        <f t="shared" si="4"/>
        <v>601.13</v>
      </c>
      <c r="AP5" s="368">
        <f t="shared" si="4"/>
        <v>672.53</v>
      </c>
      <c r="AQ5" s="368" t="e">
        <f t="shared" si="4"/>
        <v>#N/A</v>
      </c>
      <c r="AR5" s="368" t="e">
        <f t="shared" si="4"/>
        <v>#N/A</v>
      </c>
      <c r="AS5" s="368" t="e">
        <f t="shared" si="4"/>
        <v>#N/A</v>
      </c>
      <c r="AT5" s="368" t="e">
        <f t="shared" si="4"/>
        <v>#N/A</v>
      </c>
      <c r="AU5" s="368" t="e">
        <f t="shared" si="4"/>
        <v>#N/A</v>
      </c>
      <c r="AV5" s="368" t="e">
        <f t="shared" si="4"/>
        <v>#N/A</v>
      </c>
      <c r="AW5" s="368" t="e">
        <f t="shared" si="4"/>
        <v>#N/A</v>
      </c>
      <c r="AX5" s="368" t="e">
        <f t="shared" si="4"/>
        <v>#N/A</v>
      </c>
      <c r="AY5" s="368" t="e">
        <f t="shared" si="4"/>
        <v>#N/A</v>
      </c>
      <c r="AZ5" s="368" t="e">
        <f t="shared" si="4"/>
        <v>#N/A</v>
      </c>
      <c r="BA5" s="368" t="e">
        <f t="shared" si="4"/>
        <v>#N/A</v>
      </c>
      <c r="BB5" s="368" t="e">
        <f t="shared" si="4"/>
        <v>#N/A</v>
      </c>
      <c r="BC5" s="368">
        <f t="shared" si="4"/>
        <v>965.72</v>
      </c>
      <c r="BD5" s="368" t="e">
        <f t="shared" si="4"/>
        <v>#N/A</v>
      </c>
      <c r="BE5" s="368">
        <f t="shared" ref="BE5" si="5">INDEX(BE$7:BE$301,MATCH(BE2,BE$7:BE$301)-1,1,1)</f>
        <v>877.11</v>
      </c>
      <c r="BF5" s="65"/>
    </row>
    <row r="6" spans="1:59" ht="18.75" hidden="1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</row>
    <row r="7" spans="1:59" hidden="1">
      <c r="A7" s="370" t="s">
        <v>356</v>
      </c>
      <c r="B7" s="370" t="s">
        <v>356</v>
      </c>
      <c r="C7" s="370" t="s">
        <v>356</v>
      </c>
      <c r="D7" s="370" t="s">
        <v>356</v>
      </c>
      <c r="E7" s="370">
        <v>623.08000000000004</v>
      </c>
      <c r="F7" s="370">
        <v>623.08000000000004</v>
      </c>
      <c r="G7" s="370">
        <v>849.07</v>
      </c>
      <c r="H7" s="370" t="s">
        <v>356</v>
      </c>
      <c r="I7" s="370">
        <v>938.58</v>
      </c>
      <c r="J7" s="370">
        <v>435.83</v>
      </c>
      <c r="K7" s="370">
        <v>936.7</v>
      </c>
      <c r="L7" s="370" t="s">
        <v>356</v>
      </c>
      <c r="M7" s="370" t="s">
        <v>356</v>
      </c>
      <c r="N7" s="370" t="s">
        <v>356</v>
      </c>
      <c r="O7" s="370" t="s">
        <v>356</v>
      </c>
      <c r="P7" s="370" t="s">
        <v>356</v>
      </c>
      <c r="Q7" s="370" t="s">
        <v>356</v>
      </c>
      <c r="R7" s="370" t="s">
        <v>356</v>
      </c>
      <c r="S7" s="370" t="s">
        <v>356</v>
      </c>
      <c r="T7" s="370" t="s">
        <v>356</v>
      </c>
      <c r="U7" s="370" t="s">
        <v>356</v>
      </c>
      <c r="V7" s="370" t="s">
        <v>356</v>
      </c>
      <c r="W7" s="370" t="s">
        <v>356</v>
      </c>
      <c r="X7" s="370" t="s">
        <v>356</v>
      </c>
      <c r="Y7" s="370" t="s">
        <v>356</v>
      </c>
      <c r="Z7" s="370" t="s">
        <v>356</v>
      </c>
      <c r="AA7" s="370" t="s">
        <v>356</v>
      </c>
      <c r="AB7" s="370" t="s">
        <v>356</v>
      </c>
      <c r="AC7" s="370" t="s">
        <v>356</v>
      </c>
      <c r="AD7" s="370" t="s">
        <v>356</v>
      </c>
      <c r="AE7" s="370" t="s">
        <v>356</v>
      </c>
      <c r="AF7" s="370" t="s">
        <v>356</v>
      </c>
      <c r="AG7" s="370" t="s">
        <v>356</v>
      </c>
      <c r="AH7" s="370" t="s">
        <v>356</v>
      </c>
      <c r="AI7" s="370" t="s">
        <v>356</v>
      </c>
      <c r="AJ7" s="370" t="s">
        <v>356</v>
      </c>
      <c r="AK7" s="370" t="s">
        <v>356</v>
      </c>
      <c r="AL7" s="370" t="s">
        <v>356</v>
      </c>
      <c r="AM7" s="370" t="s">
        <v>356</v>
      </c>
      <c r="AN7" s="370" t="s">
        <v>356</v>
      </c>
      <c r="AO7" s="370" t="s">
        <v>356</v>
      </c>
      <c r="AP7" s="370" t="s">
        <v>356</v>
      </c>
      <c r="AQ7" s="370" t="s">
        <v>356</v>
      </c>
      <c r="AR7" s="370" t="s">
        <v>356</v>
      </c>
      <c r="AS7" s="370" t="s">
        <v>356</v>
      </c>
      <c r="AT7" s="370" t="s">
        <v>356</v>
      </c>
      <c r="AU7" s="370" t="s">
        <v>356</v>
      </c>
      <c r="AV7" s="370" t="s">
        <v>356</v>
      </c>
      <c r="AW7" s="370" t="s">
        <v>356</v>
      </c>
      <c r="AX7" s="370" t="s">
        <v>356</v>
      </c>
      <c r="AY7" s="370" t="s">
        <v>356</v>
      </c>
      <c r="AZ7" s="370" t="s">
        <v>356</v>
      </c>
      <c r="BA7" s="370" t="s">
        <v>356</v>
      </c>
      <c r="BB7" s="370" t="s">
        <v>356</v>
      </c>
      <c r="BC7" s="99" t="s">
        <v>356</v>
      </c>
      <c r="BD7" s="99" t="s">
        <v>356</v>
      </c>
      <c r="BE7" t="s">
        <v>356</v>
      </c>
      <c r="BF7">
        <v>6.8900000000000003E-2</v>
      </c>
    </row>
    <row r="8" spans="1:59" hidden="1">
      <c r="A8" s="370" t="s">
        <v>356</v>
      </c>
      <c r="B8" s="370" t="s">
        <v>356</v>
      </c>
      <c r="C8" s="370" t="s">
        <v>356</v>
      </c>
      <c r="D8" s="370" t="s">
        <v>356</v>
      </c>
      <c r="E8" s="370">
        <v>623.46</v>
      </c>
      <c r="F8" s="370">
        <v>623.46</v>
      </c>
      <c r="G8" s="370">
        <v>849.34</v>
      </c>
      <c r="H8" s="370" t="s">
        <v>356</v>
      </c>
      <c r="I8" s="370">
        <v>939.13</v>
      </c>
      <c r="J8" s="370">
        <v>436.03</v>
      </c>
      <c r="K8" s="370">
        <v>937.26</v>
      </c>
      <c r="L8" s="370" t="s">
        <v>356</v>
      </c>
      <c r="M8" s="370" t="s">
        <v>356</v>
      </c>
      <c r="N8" s="370" t="s">
        <v>356</v>
      </c>
      <c r="O8" s="370" t="s">
        <v>356</v>
      </c>
      <c r="P8" s="370" t="s">
        <v>356</v>
      </c>
      <c r="Q8" s="370" t="s">
        <v>356</v>
      </c>
      <c r="R8" s="370" t="s">
        <v>356</v>
      </c>
      <c r="S8" s="370" t="s">
        <v>356</v>
      </c>
      <c r="T8" s="370" t="s">
        <v>356</v>
      </c>
      <c r="U8" s="370" t="s">
        <v>356</v>
      </c>
      <c r="V8" s="370" t="s">
        <v>356</v>
      </c>
      <c r="W8" s="370" t="s">
        <v>356</v>
      </c>
      <c r="X8" s="370" t="s">
        <v>356</v>
      </c>
      <c r="Y8" s="370" t="s">
        <v>356</v>
      </c>
      <c r="Z8" s="370" t="s">
        <v>356</v>
      </c>
      <c r="AA8" s="370" t="s">
        <v>356</v>
      </c>
      <c r="AB8" s="370" t="s">
        <v>356</v>
      </c>
      <c r="AC8" s="370" t="s">
        <v>356</v>
      </c>
      <c r="AD8" s="370" t="s">
        <v>356</v>
      </c>
      <c r="AE8" s="370" t="s">
        <v>356</v>
      </c>
      <c r="AF8" s="370" t="s">
        <v>356</v>
      </c>
      <c r="AG8" s="370" t="s">
        <v>356</v>
      </c>
      <c r="AH8" s="370" t="s">
        <v>356</v>
      </c>
      <c r="AI8" s="370" t="s">
        <v>356</v>
      </c>
      <c r="AJ8" s="370" t="s">
        <v>356</v>
      </c>
      <c r="AK8" s="370" t="s">
        <v>356</v>
      </c>
      <c r="AL8" s="370" t="s">
        <v>356</v>
      </c>
      <c r="AM8" s="370" t="s">
        <v>356</v>
      </c>
      <c r="AN8" s="370" t="s">
        <v>356</v>
      </c>
      <c r="AO8" s="370" t="s">
        <v>356</v>
      </c>
      <c r="AP8" s="370" t="s">
        <v>356</v>
      </c>
      <c r="AQ8" s="370" t="s">
        <v>356</v>
      </c>
      <c r="AR8" s="370" t="s">
        <v>356</v>
      </c>
      <c r="AS8" s="370" t="s">
        <v>356</v>
      </c>
      <c r="AT8" s="370" t="s">
        <v>356</v>
      </c>
      <c r="AU8" s="370" t="s">
        <v>356</v>
      </c>
      <c r="AV8" s="370" t="s">
        <v>356</v>
      </c>
      <c r="AW8" s="370" t="s">
        <v>356</v>
      </c>
      <c r="AX8" s="370" t="s">
        <v>356</v>
      </c>
      <c r="AY8" s="370" t="s">
        <v>356</v>
      </c>
      <c r="AZ8" s="370" t="s">
        <v>356</v>
      </c>
      <c r="BA8" s="370" t="s">
        <v>356</v>
      </c>
      <c r="BB8" s="370" t="s">
        <v>356</v>
      </c>
      <c r="BC8" s="99" t="s">
        <v>356</v>
      </c>
      <c r="BD8" s="99" t="s">
        <v>356</v>
      </c>
      <c r="BE8" t="s">
        <v>356</v>
      </c>
      <c r="BF8">
        <v>6.7599999999999993E-2</v>
      </c>
    </row>
    <row r="9" spans="1:59" hidden="1">
      <c r="A9" s="370" t="s">
        <v>356</v>
      </c>
      <c r="B9" s="370" t="s">
        <v>356</v>
      </c>
      <c r="C9" s="370" t="s">
        <v>356</v>
      </c>
      <c r="D9" s="370" t="s">
        <v>356</v>
      </c>
      <c r="E9" s="370">
        <v>623.79</v>
      </c>
      <c r="F9" s="370">
        <v>623.79</v>
      </c>
      <c r="G9" s="370">
        <v>849.74</v>
      </c>
      <c r="H9" s="370" t="s">
        <v>356</v>
      </c>
      <c r="I9" s="370">
        <v>939.5</v>
      </c>
      <c r="J9" s="370">
        <v>436.21</v>
      </c>
      <c r="K9" s="370">
        <v>937.62</v>
      </c>
      <c r="L9" s="370" t="s">
        <v>356</v>
      </c>
      <c r="M9" s="370" t="s">
        <v>356</v>
      </c>
      <c r="N9" s="370" t="s">
        <v>356</v>
      </c>
      <c r="O9" s="370" t="s">
        <v>356</v>
      </c>
      <c r="P9" s="370" t="s">
        <v>356</v>
      </c>
      <c r="Q9" s="370" t="s">
        <v>356</v>
      </c>
      <c r="R9" s="370" t="s">
        <v>356</v>
      </c>
      <c r="S9" s="370" t="s">
        <v>356</v>
      </c>
      <c r="T9" s="370" t="s">
        <v>356</v>
      </c>
      <c r="U9" s="370" t="s">
        <v>356</v>
      </c>
      <c r="V9" s="370" t="s">
        <v>356</v>
      </c>
      <c r="W9" s="370" t="s">
        <v>356</v>
      </c>
      <c r="X9" s="370" t="s">
        <v>356</v>
      </c>
      <c r="Y9" s="370" t="s">
        <v>356</v>
      </c>
      <c r="Z9" s="370" t="s">
        <v>356</v>
      </c>
      <c r="AA9" s="370" t="s">
        <v>356</v>
      </c>
      <c r="AB9" s="370" t="s">
        <v>356</v>
      </c>
      <c r="AC9" s="370" t="s">
        <v>356</v>
      </c>
      <c r="AD9" s="370" t="s">
        <v>356</v>
      </c>
      <c r="AE9" s="370" t="s">
        <v>356</v>
      </c>
      <c r="AF9" s="370" t="s">
        <v>356</v>
      </c>
      <c r="AG9" s="370" t="s">
        <v>356</v>
      </c>
      <c r="AH9" s="370" t="s">
        <v>356</v>
      </c>
      <c r="AI9" s="370" t="s">
        <v>356</v>
      </c>
      <c r="AJ9" s="370" t="s">
        <v>356</v>
      </c>
      <c r="AK9" s="370" t="s">
        <v>356</v>
      </c>
      <c r="AL9" s="370" t="s">
        <v>356</v>
      </c>
      <c r="AM9" s="370" t="s">
        <v>356</v>
      </c>
      <c r="AN9" s="370" t="s">
        <v>356</v>
      </c>
      <c r="AO9" s="370" t="s">
        <v>356</v>
      </c>
      <c r="AP9" s="370" t="s">
        <v>356</v>
      </c>
      <c r="AQ9" s="370" t="s">
        <v>356</v>
      </c>
      <c r="AR9" s="370" t="s">
        <v>356</v>
      </c>
      <c r="AS9" s="370" t="s">
        <v>356</v>
      </c>
      <c r="AT9" s="370" t="s">
        <v>356</v>
      </c>
      <c r="AU9" s="370" t="s">
        <v>356</v>
      </c>
      <c r="AV9" s="370" t="s">
        <v>356</v>
      </c>
      <c r="AW9" s="370" t="s">
        <v>356</v>
      </c>
      <c r="AX9" s="370" t="s">
        <v>356</v>
      </c>
      <c r="AY9" s="370" t="s">
        <v>356</v>
      </c>
      <c r="AZ9" s="370" t="s">
        <v>356</v>
      </c>
      <c r="BA9" s="370" t="s">
        <v>356</v>
      </c>
      <c r="BB9" s="370" t="s">
        <v>356</v>
      </c>
      <c r="BC9" s="99" t="s">
        <v>356</v>
      </c>
      <c r="BD9" s="99" t="s">
        <v>356</v>
      </c>
      <c r="BE9" t="s">
        <v>356</v>
      </c>
      <c r="BF9">
        <v>6.6299999999999998E-2</v>
      </c>
    </row>
    <row r="10" spans="1:59" hidden="1">
      <c r="A10" s="370" t="s">
        <v>356</v>
      </c>
      <c r="B10" s="370" t="s">
        <v>356</v>
      </c>
      <c r="C10" s="370" t="s">
        <v>356</v>
      </c>
      <c r="D10" s="370" t="s">
        <v>356</v>
      </c>
      <c r="E10" s="370">
        <v>624</v>
      </c>
      <c r="F10" s="370">
        <v>624</v>
      </c>
      <c r="G10" s="370">
        <v>850.1</v>
      </c>
      <c r="H10" s="370" t="s">
        <v>356</v>
      </c>
      <c r="I10" s="370">
        <v>939.85</v>
      </c>
      <c r="J10" s="370">
        <v>436.39</v>
      </c>
      <c r="K10" s="370">
        <v>937.96</v>
      </c>
      <c r="L10" s="370" t="s">
        <v>356</v>
      </c>
      <c r="M10" s="370" t="s">
        <v>356</v>
      </c>
      <c r="N10" s="370" t="s">
        <v>356</v>
      </c>
      <c r="O10" s="370" t="s">
        <v>356</v>
      </c>
      <c r="P10" s="370" t="s">
        <v>356</v>
      </c>
      <c r="Q10" s="370" t="s">
        <v>356</v>
      </c>
      <c r="R10" s="370" t="s">
        <v>356</v>
      </c>
      <c r="S10" s="370" t="s">
        <v>356</v>
      </c>
      <c r="T10" s="370" t="s">
        <v>356</v>
      </c>
      <c r="U10" s="370" t="s">
        <v>356</v>
      </c>
      <c r="V10" s="370" t="s">
        <v>356</v>
      </c>
      <c r="W10" s="370" t="s">
        <v>356</v>
      </c>
      <c r="X10" s="370" t="s">
        <v>356</v>
      </c>
      <c r="Y10" s="370" t="s">
        <v>356</v>
      </c>
      <c r="Z10" s="370" t="s">
        <v>356</v>
      </c>
      <c r="AA10" s="370" t="s">
        <v>356</v>
      </c>
      <c r="AB10" s="370" t="s">
        <v>356</v>
      </c>
      <c r="AC10" s="370" t="s">
        <v>356</v>
      </c>
      <c r="AD10" s="370" t="s">
        <v>356</v>
      </c>
      <c r="AE10" s="370" t="s">
        <v>356</v>
      </c>
      <c r="AF10" s="370" t="s">
        <v>356</v>
      </c>
      <c r="AG10" s="370" t="s">
        <v>356</v>
      </c>
      <c r="AH10" s="370" t="s">
        <v>356</v>
      </c>
      <c r="AI10" s="370" t="s">
        <v>356</v>
      </c>
      <c r="AJ10" s="370" t="s">
        <v>356</v>
      </c>
      <c r="AK10" s="370" t="s">
        <v>356</v>
      </c>
      <c r="AL10" s="370" t="s">
        <v>356</v>
      </c>
      <c r="AM10" s="370" t="s">
        <v>356</v>
      </c>
      <c r="AN10" s="370" t="s">
        <v>356</v>
      </c>
      <c r="AO10" s="370" t="s">
        <v>356</v>
      </c>
      <c r="AP10" s="370" t="s">
        <v>356</v>
      </c>
      <c r="AQ10" s="370" t="s">
        <v>356</v>
      </c>
      <c r="AR10" s="370" t="s">
        <v>356</v>
      </c>
      <c r="AS10" s="370" t="s">
        <v>356</v>
      </c>
      <c r="AT10" s="370" t="s">
        <v>356</v>
      </c>
      <c r="AU10" s="370" t="s">
        <v>356</v>
      </c>
      <c r="AV10" s="370" t="s">
        <v>356</v>
      </c>
      <c r="AW10" s="370" t="s">
        <v>356</v>
      </c>
      <c r="AX10" s="370" t="s">
        <v>356</v>
      </c>
      <c r="AY10" s="370" t="s">
        <v>356</v>
      </c>
      <c r="AZ10" s="370" t="s">
        <v>356</v>
      </c>
      <c r="BA10" s="370" t="s">
        <v>356</v>
      </c>
      <c r="BB10" s="370" t="s">
        <v>356</v>
      </c>
      <c r="BC10" s="99" t="s">
        <v>356</v>
      </c>
      <c r="BD10" s="99" t="s">
        <v>356</v>
      </c>
      <c r="BE10" t="s">
        <v>356</v>
      </c>
      <c r="BF10">
        <v>6.5100000000000005E-2</v>
      </c>
    </row>
    <row r="11" spans="1:59" hidden="1">
      <c r="A11" s="370" t="s">
        <v>356</v>
      </c>
      <c r="B11" s="370" t="s">
        <v>356</v>
      </c>
      <c r="C11" s="370" t="s">
        <v>356</v>
      </c>
      <c r="D11" s="370" t="s">
        <v>356</v>
      </c>
      <c r="E11" s="370">
        <v>624.22</v>
      </c>
      <c r="F11" s="370">
        <v>624.22</v>
      </c>
      <c r="G11" s="370">
        <v>850.48</v>
      </c>
      <c r="H11" s="370" t="s">
        <v>356</v>
      </c>
      <c r="I11" s="370">
        <v>940.23</v>
      </c>
      <c r="J11" s="370">
        <v>436.56</v>
      </c>
      <c r="K11" s="370">
        <v>938.34</v>
      </c>
      <c r="L11" s="370" t="s">
        <v>356</v>
      </c>
      <c r="M11" s="370" t="s">
        <v>356</v>
      </c>
      <c r="N11" s="370" t="s">
        <v>356</v>
      </c>
      <c r="O11" s="370" t="s">
        <v>356</v>
      </c>
      <c r="P11" s="370" t="s">
        <v>356</v>
      </c>
      <c r="Q11" s="370" t="s">
        <v>356</v>
      </c>
      <c r="R11" s="370" t="s">
        <v>356</v>
      </c>
      <c r="S11" s="370" t="s">
        <v>356</v>
      </c>
      <c r="T11" s="370" t="s">
        <v>356</v>
      </c>
      <c r="U11" s="370" t="s">
        <v>356</v>
      </c>
      <c r="V11" s="370" t="s">
        <v>356</v>
      </c>
      <c r="W11" s="370" t="s">
        <v>356</v>
      </c>
      <c r="X11" s="370" t="s">
        <v>356</v>
      </c>
      <c r="Y11" s="370" t="s">
        <v>356</v>
      </c>
      <c r="Z11" s="370" t="s">
        <v>356</v>
      </c>
      <c r="AA11" s="370" t="s">
        <v>356</v>
      </c>
      <c r="AB11" s="370" t="s">
        <v>356</v>
      </c>
      <c r="AC11" s="370" t="s">
        <v>356</v>
      </c>
      <c r="AD11" s="370" t="s">
        <v>356</v>
      </c>
      <c r="AE11" s="370" t="s">
        <v>356</v>
      </c>
      <c r="AF11" s="370" t="s">
        <v>356</v>
      </c>
      <c r="AG11" s="370" t="s">
        <v>356</v>
      </c>
      <c r="AH11" s="370" t="s">
        <v>356</v>
      </c>
      <c r="AI11" s="370" t="s">
        <v>356</v>
      </c>
      <c r="AJ11" s="370" t="s">
        <v>356</v>
      </c>
      <c r="AK11" s="370" t="s">
        <v>356</v>
      </c>
      <c r="AL11" s="370" t="s">
        <v>356</v>
      </c>
      <c r="AM11" s="370" t="s">
        <v>356</v>
      </c>
      <c r="AN11" s="370" t="s">
        <v>356</v>
      </c>
      <c r="AO11" s="370" t="s">
        <v>356</v>
      </c>
      <c r="AP11" s="370" t="s">
        <v>356</v>
      </c>
      <c r="AQ11" s="370" t="s">
        <v>356</v>
      </c>
      <c r="AR11" s="370" t="s">
        <v>356</v>
      </c>
      <c r="AS11" s="370" t="s">
        <v>356</v>
      </c>
      <c r="AT11" s="370" t="s">
        <v>356</v>
      </c>
      <c r="AU11" s="370" t="s">
        <v>356</v>
      </c>
      <c r="AV11" s="370" t="s">
        <v>356</v>
      </c>
      <c r="AW11" s="370" t="s">
        <v>356</v>
      </c>
      <c r="AX11" s="370" t="s">
        <v>356</v>
      </c>
      <c r="AY11" s="370" t="s">
        <v>356</v>
      </c>
      <c r="AZ11" s="370" t="s">
        <v>356</v>
      </c>
      <c r="BA11" s="370" t="s">
        <v>356</v>
      </c>
      <c r="BB11" s="370" t="s">
        <v>356</v>
      </c>
      <c r="BC11" s="99" t="s">
        <v>356</v>
      </c>
      <c r="BD11" s="99" t="s">
        <v>356</v>
      </c>
      <c r="BE11" t="s">
        <v>356</v>
      </c>
      <c r="BF11">
        <v>6.3799999999999996E-2</v>
      </c>
    </row>
    <row r="12" spans="1:59" hidden="1">
      <c r="A12" s="370" t="s">
        <v>356</v>
      </c>
      <c r="B12" s="370" t="s">
        <v>356</v>
      </c>
      <c r="C12" s="370" t="s">
        <v>356</v>
      </c>
      <c r="D12" s="370" t="s">
        <v>356</v>
      </c>
      <c r="E12" s="370">
        <v>624.44000000000005</v>
      </c>
      <c r="F12" s="370">
        <v>624.44000000000005</v>
      </c>
      <c r="G12" s="370">
        <v>850.82</v>
      </c>
      <c r="H12" s="370" t="s">
        <v>356</v>
      </c>
      <c r="I12" s="370">
        <v>940.62</v>
      </c>
      <c r="J12" s="370">
        <v>436.73</v>
      </c>
      <c r="K12" s="370">
        <v>938.75</v>
      </c>
      <c r="L12" s="370" t="s">
        <v>356</v>
      </c>
      <c r="M12" s="370" t="s">
        <v>356</v>
      </c>
      <c r="N12" s="370" t="s">
        <v>356</v>
      </c>
      <c r="O12" s="370" t="s">
        <v>356</v>
      </c>
      <c r="P12" s="370" t="s">
        <v>356</v>
      </c>
      <c r="Q12" s="370" t="s">
        <v>356</v>
      </c>
      <c r="R12" s="370" t="s">
        <v>356</v>
      </c>
      <c r="S12" s="370" t="s">
        <v>356</v>
      </c>
      <c r="T12" s="370" t="s">
        <v>356</v>
      </c>
      <c r="U12" s="370" t="s">
        <v>356</v>
      </c>
      <c r="V12" s="370" t="s">
        <v>356</v>
      </c>
      <c r="W12" s="370" t="s">
        <v>356</v>
      </c>
      <c r="X12" s="370" t="s">
        <v>356</v>
      </c>
      <c r="Y12" s="370" t="s">
        <v>356</v>
      </c>
      <c r="Z12" s="370" t="s">
        <v>356</v>
      </c>
      <c r="AA12" s="370" t="s">
        <v>356</v>
      </c>
      <c r="AB12" s="370" t="s">
        <v>356</v>
      </c>
      <c r="AC12" s="370" t="s">
        <v>356</v>
      </c>
      <c r="AD12" s="370" t="s">
        <v>356</v>
      </c>
      <c r="AE12" s="370" t="s">
        <v>356</v>
      </c>
      <c r="AF12" s="370" t="s">
        <v>356</v>
      </c>
      <c r="AG12" s="370" t="s">
        <v>356</v>
      </c>
      <c r="AH12" s="370" t="s">
        <v>356</v>
      </c>
      <c r="AI12" s="370" t="s">
        <v>356</v>
      </c>
      <c r="AJ12" s="370" t="s">
        <v>356</v>
      </c>
      <c r="AK12" s="370" t="s">
        <v>356</v>
      </c>
      <c r="AL12" s="370" t="s">
        <v>356</v>
      </c>
      <c r="AM12" s="370" t="s">
        <v>356</v>
      </c>
      <c r="AN12" s="370" t="s">
        <v>356</v>
      </c>
      <c r="AO12" s="370" t="s">
        <v>356</v>
      </c>
      <c r="AP12" s="370" t="s">
        <v>356</v>
      </c>
      <c r="AQ12" s="370" t="s">
        <v>356</v>
      </c>
      <c r="AR12" s="370" t="s">
        <v>356</v>
      </c>
      <c r="AS12" s="370" t="s">
        <v>356</v>
      </c>
      <c r="AT12" s="370" t="s">
        <v>356</v>
      </c>
      <c r="AU12" s="370" t="s">
        <v>356</v>
      </c>
      <c r="AV12" s="370" t="s">
        <v>356</v>
      </c>
      <c r="AW12" s="370" t="s">
        <v>356</v>
      </c>
      <c r="AX12" s="370" t="s">
        <v>356</v>
      </c>
      <c r="AY12" s="370" t="s">
        <v>356</v>
      </c>
      <c r="AZ12" s="370" t="s">
        <v>356</v>
      </c>
      <c r="BA12" s="370" t="s">
        <v>356</v>
      </c>
      <c r="BB12" s="370" t="s">
        <v>356</v>
      </c>
      <c r="BC12" s="99" t="s">
        <v>356</v>
      </c>
      <c r="BD12" s="99" t="s">
        <v>356</v>
      </c>
      <c r="BE12" t="s">
        <v>356</v>
      </c>
      <c r="BF12">
        <v>6.25E-2</v>
      </c>
    </row>
    <row r="13" spans="1:59" hidden="1">
      <c r="A13" s="370" t="s">
        <v>356</v>
      </c>
      <c r="B13" s="370" t="s">
        <v>356</v>
      </c>
      <c r="C13" s="370" t="s">
        <v>356</v>
      </c>
      <c r="D13" s="370" t="s">
        <v>356</v>
      </c>
      <c r="E13" s="370">
        <v>624.75</v>
      </c>
      <c r="F13" s="370">
        <v>624.75</v>
      </c>
      <c r="G13" s="370">
        <v>851.3</v>
      </c>
      <c r="H13" s="370" t="s">
        <v>356</v>
      </c>
      <c r="I13" s="370">
        <v>940.97</v>
      </c>
      <c r="J13" s="370">
        <v>436.84</v>
      </c>
      <c r="K13" s="370">
        <v>939.09</v>
      </c>
      <c r="L13" s="370" t="s">
        <v>356</v>
      </c>
      <c r="M13" s="370" t="s">
        <v>356</v>
      </c>
      <c r="N13" s="370" t="s">
        <v>356</v>
      </c>
      <c r="O13" s="370" t="s">
        <v>356</v>
      </c>
      <c r="P13" s="370" t="s">
        <v>356</v>
      </c>
      <c r="Q13" s="370" t="s">
        <v>356</v>
      </c>
      <c r="R13" s="370" t="s">
        <v>356</v>
      </c>
      <c r="S13" s="370" t="s">
        <v>356</v>
      </c>
      <c r="T13" s="370" t="s">
        <v>356</v>
      </c>
      <c r="U13" s="370" t="s">
        <v>356</v>
      </c>
      <c r="V13" s="370" t="s">
        <v>356</v>
      </c>
      <c r="W13" s="370" t="s">
        <v>356</v>
      </c>
      <c r="X13" s="370" t="s">
        <v>356</v>
      </c>
      <c r="Y13" s="370" t="s">
        <v>356</v>
      </c>
      <c r="Z13" s="370" t="s">
        <v>356</v>
      </c>
      <c r="AA13" s="370" t="s">
        <v>356</v>
      </c>
      <c r="AB13" s="370" t="s">
        <v>356</v>
      </c>
      <c r="AC13" s="370" t="s">
        <v>356</v>
      </c>
      <c r="AD13" s="370" t="s">
        <v>356</v>
      </c>
      <c r="AE13" s="370" t="s">
        <v>356</v>
      </c>
      <c r="AF13" s="370" t="s">
        <v>356</v>
      </c>
      <c r="AG13" s="370" t="s">
        <v>356</v>
      </c>
      <c r="AH13" s="370" t="s">
        <v>356</v>
      </c>
      <c r="AI13" s="370" t="s">
        <v>356</v>
      </c>
      <c r="AJ13" s="370" t="s">
        <v>356</v>
      </c>
      <c r="AK13" s="370" t="s">
        <v>356</v>
      </c>
      <c r="AL13" s="370" t="s">
        <v>356</v>
      </c>
      <c r="AM13" s="370" t="s">
        <v>356</v>
      </c>
      <c r="AN13" s="370" t="s">
        <v>356</v>
      </c>
      <c r="AO13" s="370" t="s">
        <v>356</v>
      </c>
      <c r="AP13" s="370" t="s">
        <v>356</v>
      </c>
      <c r="AQ13" s="370" t="s">
        <v>356</v>
      </c>
      <c r="AR13" s="370" t="s">
        <v>356</v>
      </c>
      <c r="AS13" s="370" t="s">
        <v>356</v>
      </c>
      <c r="AT13" s="370" t="s">
        <v>356</v>
      </c>
      <c r="AU13" s="370" t="s">
        <v>356</v>
      </c>
      <c r="AV13" s="370" t="s">
        <v>356</v>
      </c>
      <c r="AW13" s="370" t="s">
        <v>356</v>
      </c>
      <c r="AX13" s="370" t="s">
        <v>356</v>
      </c>
      <c r="AY13" s="370" t="s">
        <v>356</v>
      </c>
      <c r="AZ13" s="370" t="s">
        <v>356</v>
      </c>
      <c r="BA13" s="370" t="s">
        <v>356</v>
      </c>
      <c r="BB13" s="370" t="s">
        <v>356</v>
      </c>
      <c r="BC13" s="99" t="s">
        <v>356</v>
      </c>
      <c r="BD13" s="99" t="s">
        <v>356</v>
      </c>
      <c r="BE13" t="s">
        <v>356</v>
      </c>
      <c r="BF13">
        <v>6.1199999999999997E-2</v>
      </c>
    </row>
    <row r="14" spans="1:59" hidden="1">
      <c r="A14" s="370" t="s">
        <v>356</v>
      </c>
      <c r="B14" s="370" t="s">
        <v>356</v>
      </c>
      <c r="C14" s="370" t="s">
        <v>356</v>
      </c>
      <c r="D14" s="370" t="s">
        <v>356</v>
      </c>
      <c r="E14" s="370">
        <v>625.07000000000005</v>
      </c>
      <c r="F14" s="370">
        <v>625.07000000000005</v>
      </c>
      <c r="G14" s="370">
        <v>851.59</v>
      </c>
      <c r="H14" s="370" t="s">
        <v>356</v>
      </c>
      <c r="I14" s="370">
        <v>941.45</v>
      </c>
      <c r="J14" s="370">
        <v>437.05</v>
      </c>
      <c r="K14" s="370">
        <v>939.54</v>
      </c>
      <c r="L14" s="370" t="s">
        <v>356</v>
      </c>
      <c r="M14" s="370" t="s">
        <v>356</v>
      </c>
      <c r="N14" s="370" t="s">
        <v>356</v>
      </c>
      <c r="O14" s="370" t="s">
        <v>356</v>
      </c>
      <c r="P14" s="370" t="s">
        <v>356</v>
      </c>
      <c r="Q14" s="370" t="s">
        <v>356</v>
      </c>
      <c r="R14" s="370" t="s">
        <v>356</v>
      </c>
      <c r="S14" s="370" t="s">
        <v>356</v>
      </c>
      <c r="T14" s="370" t="s">
        <v>356</v>
      </c>
      <c r="U14" s="370" t="s">
        <v>356</v>
      </c>
      <c r="V14" s="370" t="s">
        <v>356</v>
      </c>
      <c r="W14" s="370" t="s">
        <v>356</v>
      </c>
      <c r="X14" s="370" t="s">
        <v>356</v>
      </c>
      <c r="Y14" s="370" t="s">
        <v>356</v>
      </c>
      <c r="Z14" s="370" t="s">
        <v>356</v>
      </c>
      <c r="AA14" s="370" t="s">
        <v>356</v>
      </c>
      <c r="AB14" s="370" t="s">
        <v>356</v>
      </c>
      <c r="AC14" s="370" t="s">
        <v>356</v>
      </c>
      <c r="AD14" s="370" t="s">
        <v>356</v>
      </c>
      <c r="AE14" s="370" t="s">
        <v>356</v>
      </c>
      <c r="AF14" s="370" t="s">
        <v>356</v>
      </c>
      <c r="AG14" s="370" t="s">
        <v>356</v>
      </c>
      <c r="AH14" s="370" t="s">
        <v>356</v>
      </c>
      <c r="AI14" s="370" t="s">
        <v>356</v>
      </c>
      <c r="AJ14" s="370" t="s">
        <v>356</v>
      </c>
      <c r="AK14" s="370" t="s">
        <v>356</v>
      </c>
      <c r="AL14" s="370" t="s">
        <v>356</v>
      </c>
      <c r="AM14" s="370" t="s">
        <v>356</v>
      </c>
      <c r="AN14" s="370" t="s">
        <v>356</v>
      </c>
      <c r="AO14" s="370" t="s">
        <v>356</v>
      </c>
      <c r="AP14" s="370" t="s">
        <v>356</v>
      </c>
      <c r="AQ14" s="370" t="s">
        <v>356</v>
      </c>
      <c r="AR14" s="370" t="s">
        <v>356</v>
      </c>
      <c r="AS14" s="370" t="s">
        <v>356</v>
      </c>
      <c r="AT14" s="370" t="s">
        <v>356</v>
      </c>
      <c r="AU14" s="370" t="s">
        <v>356</v>
      </c>
      <c r="AV14" s="370" t="s">
        <v>356</v>
      </c>
      <c r="AW14" s="370" t="s">
        <v>356</v>
      </c>
      <c r="AX14" s="370" t="s">
        <v>356</v>
      </c>
      <c r="AY14" s="370" t="s">
        <v>356</v>
      </c>
      <c r="AZ14" s="370" t="s">
        <v>356</v>
      </c>
      <c r="BA14" s="370" t="s">
        <v>356</v>
      </c>
      <c r="BB14" s="370" t="s">
        <v>356</v>
      </c>
      <c r="BC14" s="99" t="s">
        <v>356</v>
      </c>
      <c r="BD14" s="99" t="s">
        <v>356</v>
      </c>
      <c r="BE14" t="s">
        <v>356</v>
      </c>
      <c r="BF14">
        <v>0.06</v>
      </c>
    </row>
    <row r="15" spans="1:59" hidden="1">
      <c r="A15" s="370" t="s">
        <v>356</v>
      </c>
      <c r="B15" s="370" t="s">
        <v>356</v>
      </c>
      <c r="C15" s="370" t="s">
        <v>356</v>
      </c>
      <c r="D15" s="370" t="s">
        <v>356</v>
      </c>
      <c r="E15" s="370">
        <v>625.37</v>
      </c>
      <c r="F15" s="370">
        <v>625.37</v>
      </c>
      <c r="G15" s="370">
        <v>851.96</v>
      </c>
      <c r="H15" s="370" t="s">
        <v>356</v>
      </c>
      <c r="I15" s="370">
        <v>941.85</v>
      </c>
      <c r="J15" s="370">
        <v>437.27</v>
      </c>
      <c r="K15" s="370">
        <v>939.94</v>
      </c>
      <c r="L15" s="370" t="s">
        <v>356</v>
      </c>
      <c r="M15" s="370" t="s">
        <v>356</v>
      </c>
      <c r="N15" s="370" t="s">
        <v>356</v>
      </c>
      <c r="O15" s="370" t="s">
        <v>356</v>
      </c>
      <c r="P15" s="370" t="s">
        <v>356</v>
      </c>
      <c r="Q15" s="370" t="s">
        <v>356</v>
      </c>
      <c r="R15" s="370" t="s">
        <v>356</v>
      </c>
      <c r="S15" s="370" t="s">
        <v>356</v>
      </c>
      <c r="T15" s="370" t="s">
        <v>356</v>
      </c>
      <c r="U15" s="370" t="s">
        <v>356</v>
      </c>
      <c r="V15" s="370" t="s">
        <v>356</v>
      </c>
      <c r="W15" s="370" t="s">
        <v>356</v>
      </c>
      <c r="X15" s="370" t="s">
        <v>356</v>
      </c>
      <c r="Y15" s="370" t="s">
        <v>356</v>
      </c>
      <c r="Z15" s="370" t="s">
        <v>356</v>
      </c>
      <c r="AA15" s="370" t="s">
        <v>356</v>
      </c>
      <c r="AB15" s="370" t="s">
        <v>356</v>
      </c>
      <c r="AC15" s="370" t="s">
        <v>356</v>
      </c>
      <c r="AD15" s="370" t="s">
        <v>356</v>
      </c>
      <c r="AE15" s="370" t="s">
        <v>356</v>
      </c>
      <c r="AF15" s="370" t="s">
        <v>356</v>
      </c>
      <c r="AG15" s="370" t="s">
        <v>356</v>
      </c>
      <c r="AH15" s="370" t="s">
        <v>356</v>
      </c>
      <c r="AI15" s="370" t="s">
        <v>356</v>
      </c>
      <c r="AJ15" s="370" t="s">
        <v>356</v>
      </c>
      <c r="AK15" s="370" t="s">
        <v>356</v>
      </c>
      <c r="AL15" s="370" t="s">
        <v>356</v>
      </c>
      <c r="AM15" s="370" t="s">
        <v>356</v>
      </c>
      <c r="AN15" s="370" t="s">
        <v>356</v>
      </c>
      <c r="AO15" s="370" t="s">
        <v>356</v>
      </c>
      <c r="AP15" s="370" t="s">
        <v>356</v>
      </c>
      <c r="AQ15" s="370" t="s">
        <v>356</v>
      </c>
      <c r="AR15" s="370" t="s">
        <v>356</v>
      </c>
      <c r="AS15" s="370" t="s">
        <v>356</v>
      </c>
      <c r="AT15" s="370" t="s">
        <v>356</v>
      </c>
      <c r="AU15" s="370" t="s">
        <v>356</v>
      </c>
      <c r="AV15" s="370" t="s">
        <v>356</v>
      </c>
      <c r="AW15" s="370" t="s">
        <v>356</v>
      </c>
      <c r="AX15" s="370" t="s">
        <v>356</v>
      </c>
      <c r="AY15" s="370" t="s">
        <v>356</v>
      </c>
      <c r="AZ15" s="370" t="s">
        <v>356</v>
      </c>
      <c r="BA15" s="370" t="s">
        <v>356</v>
      </c>
      <c r="BB15" s="370" t="s">
        <v>356</v>
      </c>
      <c r="BC15" s="99" t="s">
        <v>356</v>
      </c>
      <c r="BD15" s="99" t="s">
        <v>356</v>
      </c>
      <c r="BE15" t="s">
        <v>356</v>
      </c>
      <c r="BF15">
        <v>5.8700000000000002E-2</v>
      </c>
    </row>
    <row r="16" spans="1:59" hidden="1">
      <c r="A16" s="370" t="s">
        <v>356</v>
      </c>
      <c r="B16" s="370" t="s">
        <v>356</v>
      </c>
      <c r="C16" s="370" t="s">
        <v>356</v>
      </c>
      <c r="D16" s="370" t="s">
        <v>356</v>
      </c>
      <c r="E16" s="370">
        <v>625.64</v>
      </c>
      <c r="F16" s="370">
        <v>625.64</v>
      </c>
      <c r="G16" s="370">
        <v>852.3</v>
      </c>
      <c r="H16" s="370" t="s">
        <v>356</v>
      </c>
      <c r="I16" s="370">
        <v>942.27</v>
      </c>
      <c r="J16" s="370">
        <v>437.36</v>
      </c>
      <c r="K16" s="370">
        <v>940.39</v>
      </c>
      <c r="L16" s="370" t="s">
        <v>356</v>
      </c>
      <c r="M16" s="370" t="s">
        <v>356</v>
      </c>
      <c r="N16" s="370" t="s">
        <v>356</v>
      </c>
      <c r="O16" s="370" t="s">
        <v>356</v>
      </c>
      <c r="P16" s="370" t="s">
        <v>356</v>
      </c>
      <c r="Q16" s="370" t="s">
        <v>356</v>
      </c>
      <c r="R16" s="370" t="s">
        <v>356</v>
      </c>
      <c r="S16" s="370" t="s">
        <v>356</v>
      </c>
      <c r="T16" s="370" t="s">
        <v>356</v>
      </c>
      <c r="U16" s="370" t="s">
        <v>356</v>
      </c>
      <c r="V16" s="370" t="s">
        <v>356</v>
      </c>
      <c r="W16" s="370" t="s">
        <v>356</v>
      </c>
      <c r="X16" s="370" t="s">
        <v>356</v>
      </c>
      <c r="Y16" s="370" t="s">
        <v>356</v>
      </c>
      <c r="Z16" s="370" t="s">
        <v>356</v>
      </c>
      <c r="AA16" s="370" t="s">
        <v>356</v>
      </c>
      <c r="AB16" s="370" t="s">
        <v>356</v>
      </c>
      <c r="AC16" s="370" t="s">
        <v>356</v>
      </c>
      <c r="AD16" s="370" t="s">
        <v>356</v>
      </c>
      <c r="AE16" s="370" t="s">
        <v>356</v>
      </c>
      <c r="AF16" s="370" t="s">
        <v>356</v>
      </c>
      <c r="AG16" s="370" t="s">
        <v>356</v>
      </c>
      <c r="AH16" s="370" t="s">
        <v>356</v>
      </c>
      <c r="AI16" s="370" t="s">
        <v>356</v>
      </c>
      <c r="AJ16" s="370" t="s">
        <v>356</v>
      </c>
      <c r="AK16" s="370" t="s">
        <v>356</v>
      </c>
      <c r="AL16" s="370" t="s">
        <v>356</v>
      </c>
      <c r="AM16" s="370" t="s">
        <v>356</v>
      </c>
      <c r="AN16" s="370" t="s">
        <v>356</v>
      </c>
      <c r="AO16" s="370" t="s">
        <v>356</v>
      </c>
      <c r="AP16" s="370" t="s">
        <v>356</v>
      </c>
      <c r="AQ16" s="370" t="s">
        <v>356</v>
      </c>
      <c r="AR16" s="370" t="s">
        <v>356</v>
      </c>
      <c r="AS16" s="370" t="s">
        <v>356</v>
      </c>
      <c r="AT16" s="370" t="s">
        <v>356</v>
      </c>
      <c r="AU16" s="370" t="s">
        <v>356</v>
      </c>
      <c r="AV16" s="370" t="s">
        <v>356</v>
      </c>
      <c r="AW16" s="370" t="s">
        <v>356</v>
      </c>
      <c r="AX16" s="370" t="s">
        <v>356</v>
      </c>
      <c r="AY16" s="370" t="s">
        <v>356</v>
      </c>
      <c r="AZ16" s="370" t="s">
        <v>356</v>
      </c>
      <c r="BA16" s="370" t="s">
        <v>356</v>
      </c>
      <c r="BB16" s="370" t="s">
        <v>356</v>
      </c>
      <c r="BC16" s="99" t="s">
        <v>356</v>
      </c>
      <c r="BD16" s="99" t="s">
        <v>356</v>
      </c>
      <c r="BE16" t="s">
        <v>356</v>
      </c>
      <c r="BF16">
        <v>5.74E-2</v>
      </c>
    </row>
    <row r="17" spans="1:58" hidden="1">
      <c r="A17" s="370" t="s">
        <v>356</v>
      </c>
      <c r="B17" s="370" t="s">
        <v>356</v>
      </c>
      <c r="C17" s="370" t="s">
        <v>356</v>
      </c>
      <c r="D17" s="370" t="s">
        <v>356</v>
      </c>
      <c r="E17" s="370">
        <v>625.95000000000005</v>
      </c>
      <c r="F17" s="370">
        <v>625.95000000000005</v>
      </c>
      <c r="G17" s="370">
        <v>852.59</v>
      </c>
      <c r="H17" s="370" t="s">
        <v>356</v>
      </c>
      <c r="I17" s="370">
        <v>942.65</v>
      </c>
      <c r="J17" s="370">
        <v>437.52</v>
      </c>
      <c r="K17" s="370">
        <v>940.83</v>
      </c>
      <c r="L17" s="370" t="s">
        <v>356</v>
      </c>
      <c r="M17" s="370" t="s">
        <v>356</v>
      </c>
      <c r="N17" s="370" t="s">
        <v>356</v>
      </c>
      <c r="O17" s="370" t="s">
        <v>356</v>
      </c>
      <c r="P17" s="370" t="s">
        <v>356</v>
      </c>
      <c r="Q17" s="370" t="s">
        <v>356</v>
      </c>
      <c r="R17" s="370" t="s">
        <v>356</v>
      </c>
      <c r="S17" s="370" t="s">
        <v>356</v>
      </c>
      <c r="T17" s="370" t="s">
        <v>356</v>
      </c>
      <c r="U17" s="370" t="s">
        <v>356</v>
      </c>
      <c r="V17" s="370" t="s">
        <v>356</v>
      </c>
      <c r="W17" s="370" t="s">
        <v>356</v>
      </c>
      <c r="X17" s="370" t="s">
        <v>356</v>
      </c>
      <c r="Y17" s="370" t="s">
        <v>356</v>
      </c>
      <c r="Z17" s="370" t="s">
        <v>356</v>
      </c>
      <c r="AA17" s="370" t="s">
        <v>356</v>
      </c>
      <c r="AB17" s="370" t="s">
        <v>356</v>
      </c>
      <c r="AC17" s="370" t="s">
        <v>356</v>
      </c>
      <c r="AD17" s="370" t="s">
        <v>356</v>
      </c>
      <c r="AE17" s="370" t="s">
        <v>356</v>
      </c>
      <c r="AF17" s="370" t="s">
        <v>356</v>
      </c>
      <c r="AG17" s="370" t="s">
        <v>356</v>
      </c>
      <c r="AH17" s="370" t="s">
        <v>356</v>
      </c>
      <c r="AI17" s="370" t="s">
        <v>356</v>
      </c>
      <c r="AJ17" s="370" t="s">
        <v>356</v>
      </c>
      <c r="AK17" s="370" t="s">
        <v>356</v>
      </c>
      <c r="AL17" s="370" t="s">
        <v>356</v>
      </c>
      <c r="AM17" s="370" t="s">
        <v>356</v>
      </c>
      <c r="AN17" s="370" t="s">
        <v>356</v>
      </c>
      <c r="AO17" s="370" t="s">
        <v>356</v>
      </c>
      <c r="AP17" s="370" t="s">
        <v>356</v>
      </c>
      <c r="AQ17" s="370" t="s">
        <v>356</v>
      </c>
      <c r="AR17" s="370" t="s">
        <v>356</v>
      </c>
      <c r="AS17" s="370" t="s">
        <v>356</v>
      </c>
      <c r="AT17" s="370" t="s">
        <v>356</v>
      </c>
      <c r="AU17" s="370" t="s">
        <v>356</v>
      </c>
      <c r="AV17" s="370" t="s">
        <v>356</v>
      </c>
      <c r="AW17" s="370" t="s">
        <v>356</v>
      </c>
      <c r="AX17" s="370" t="s">
        <v>356</v>
      </c>
      <c r="AY17" s="370" t="s">
        <v>356</v>
      </c>
      <c r="AZ17" s="370" t="s">
        <v>356</v>
      </c>
      <c r="BA17" s="370" t="s">
        <v>356</v>
      </c>
      <c r="BB17" s="370" t="s">
        <v>356</v>
      </c>
      <c r="BC17" s="99" t="s">
        <v>356</v>
      </c>
      <c r="BD17" s="99" t="s">
        <v>356</v>
      </c>
      <c r="BE17" t="s">
        <v>356</v>
      </c>
      <c r="BF17">
        <v>5.6099999999999997E-2</v>
      </c>
    </row>
    <row r="18" spans="1:58" hidden="1">
      <c r="A18" s="370" t="s">
        <v>356</v>
      </c>
      <c r="B18" s="370" t="s">
        <v>356</v>
      </c>
      <c r="C18" s="370" t="s">
        <v>356</v>
      </c>
      <c r="D18" s="370" t="s">
        <v>356</v>
      </c>
      <c r="E18" s="370">
        <v>626.26</v>
      </c>
      <c r="F18" s="370">
        <v>626.26</v>
      </c>
      <c r="G18" s="370">
        <v>852.94</v>
      </c>
      <c r="H18" s="370" t="s">
        <v>356</v>
      </c>
      <c r="I18" s="370">
        <v>943.14</v>
      </c>
      <c r="J18" s="370">
        <v>437.7</v>
      </c>
      <c r="K18" s="370">
        <v>941.22</v>
      </c>
      <c r="L18" s="370" t="s">
        <v>356</v>
      </c>
      <c r="M18" s="370" t="s">
        <v>356</v>
      </c>
      <c r="N18" s="370" t="s">
        <v>356</v>
      </c>
      <c r="O18" s="370" t="s">
        <v>356</v>
      </c>
      <c r="P18" s="370" t="s">
        <v>356</v>
      </c>
      <c r="Q18" s="370" t="s">
        <v>356</v>
      </c>
      <c r="R18" s="370" t="s">
        <v>356</v>
      </c>
      <c r="S18" s="370" t="s">
        <v>356</v>
      </c>
      <c r="T18" s="370" t="s">
        <v>356</v>
      </c>
      <c r="U18" s="370" t="s">
        <v>356</v>
      </c>
      <c r="V18" s="370" t="s">
        <v>356</v>
      </c>
      <c r="W18" s="370" t="s">
        <v>356</v>
      </c>
      <c r="X18" s="370" t="s">
        <v>356</v>
      </c>
      <c r="Y18" s="370" t="s">
        <v>356</v>
      </c>
      <c r="Z18" s="370" t="s">
        <v>356</v>
      </c>
      <c r="AA18" s="370" t="s">
        <v>356</v>
      </c>
      <c r="AB18" s="370" t="s">
        <v>356</v>
      </c>
      <c r="AC18" s="370" t="s">
        <v>356</v>
      </c>
      <c r="AD18" s="370" t="s">
        <v>356</v>
      </c>
      <c r="AE18" s="370" t="s">
        <v>356</v>
      </c>
      <c r="AF18" s="370" t="s">
        <v>356</v>
      </c>
      <c r="AG18" s="370" t="s">
        <v>356</v>
      </c>
      <c r="AH18" s="370" t="s">
        <v>356</v>
      </c>
      <c r="AI18" s="370" t="s">
        <v>356</v>
      </c>
      <c r="AJ18" s="370" t="s">
        <v>356</v>
      </c>
      <c r="AK18" s="370" t="s">
        <v>356</v>
      </c>
      <c r="AL18" s="370" t="s">
        <v>356</v>
      </c>
      <c r="AM18" s="370" t="s">
        <v>356</v>
      </c>
      <c r="AN18" s="370" t="s">
        <v>356</v>
      </c>
      <c r="AO18" s="370" t="s">
        <v>356</v>
      </c>
      <c r="AP18" s="370" t="s">
        <v>356</v>
      </c>
      <c r="AQ18" s="370" t="s">
        <v>356</v>
      </c>
      <c r="AR18" s="370" t="s">
        <v>356</v>
      </c>
      <c r="AS18" s="370" t="s">
        <v>356</v>
      </c>
      <c r="AT18" s="370" t="s">
        <v>356</v>
      </c>
      <c r="AU18" s="370" t="s">
        <v>356</v>
      </c>
      <c r="AV18" s="370" t="s">
        <v>356</v>
      </c>
      <c r="AW18" s="370" t="s">
        <v>356</v>
      </c>
      <c r="AX18" s="370" t="s">
        <v>356</v>
      </c>
      <c r="AY18" s="370" t="s">
        <v>356</v>
      </c>
      <c r="AZ18" s="370" t="s">
        <v>356</v>
      </c>
      <c r="BA18" s="370" t="s">
        <v>356</v>
      </c>
      <c r="BB18" s="370" t="s">
        <v>356</v>
      </c>
      <c r="BC18" s="99" t="s">
        <v>356</v>
      </c>
      <c r="BD18" s="99" t="s">
        <v>356</v>
      </c>
      <c r="BE18" t="s">
        <v>356</v>
      </c>
      <c r="BF18">
        <v>5.4899999999999997E-2</v>
      </c>
    </row>
    <row r="19" spans="1:58" hidden="1">
      <c r="A19" s="370" t="s">
        <v>356</v>
      </c>
      <c r="B19" s="370" t="s">
        <v>356</v>
      </c>
      <c r="C19" s="370" t="s">
        <v>356</v>
      </c>
      <c r="D19" s="370" t="s">
        <v>356</v>
      </c>
      <c r="E19" s="370">
        <v>626.53</v>
      </c>
      <c r="F19" s="370">
        <v>626.53</v>
      </c>
      <c r="G19" s="370">
        <v>853.36</v>
      </c>
      <c r="H19" s="370" t="s">
        <v>356</v>
      </c>
      <c r="I19" s="370">
        <v>943.52</v>
      </c>
      <c r="J19" s="370">
        <v>437.87</v>
      </c>
      <c r="K19" s="370">
        <v>941.74</v>
      </c>
      <c r="L19" s="370" t="s">
        <v>356</v>
      </c>
      <c r="M19" s="370" t="s">
        <v>356</v>
      </c>
      <c r="N19" s="370" t="s">
        <v>356</v>
      </c>
      <c r="O19" s="370" t="s">
        <v>356</v>
      </c>
      <c r="P19" s="370" t="s">
        <v>356</v>
      </c>
      <c r="Q19" s="370" t="s">
        <v>356</v>
      </c>
      <c r="R19" s="370" t="s">
        <v>356</v>
      </c>
      <c r="S19" s="370" t="s">
        <v>356</v>
      </c>
      <c r="T19" s="370" t="s">
        <v>356</v>
      </c>
      <c r="U19" s="370" t="s">
        <v>356</v>
      </c>
      <c r="V19" s="370" t="s">
        <v>356</v>
      </c>
      <c r="W19" s="370" t="s">
        <v>356</v>
      </c>
      <c r="X19" s="370" t="s">
        <v>356</v>
      </c>
      <c r="Y19" s="370" t="s">
        <v>356</v>
      </c>
      <c r="Z19" s="370" t="s">
        <v>356</v>
      </c>
      <c r="AA19" s="370" t="s">
        <v>356</v>
      </c>
      <c r="AB19" s="370" t="s">
        <v>356</v>
      </c>
      <c r="AC19" s="370" t="s">
        <v>356</v>
      </c>
      <c r="AD19" s="370" t="s">
        <v>356</v>
      </c>
      <c r="AE19" s="370" t="s">
        <v>356</v>
      </c>
      <c r="AF19" s="370" t="s">
        <v>356</v>
      </c>
      <c r="AG19" s="370" t="s">
        <v>356</v>
      </c>
      <c r="AH19" s="370" t="s">
        <v>356</v>
      </c>
      <c r="AI19" s="370" t="s">
        <v>356</v>
      </c>
      <c r="AJ19" s="370" t="s">
        <v>356</v>
      </c>
      <c r="AK19" s="370" t="s">
        <v>356</v>
      </c>
      <c r="AL19" s="370" t="s">
        <v>356</v>
      </c>
      <c r="AM19" s="370" t="s">
        <v>356</v>
      </c>
      <c r="AN19" s="370" t="s">
        <v>356</v>
      </c>
      <c r="AO19" s="370" t="s">
        <v>356</v>
      </c>
      <c r="AP19" s="370" t="s">
        <v>356</v>
      </c>
      <c r="AQ19" s="370" t="s">
        <v>356</v>
      </c>
      <c r="AR19" s="370" t="s">
        <v>356</v>
      </c>
      <c r="AS19" s="370" t="s">
        <v>356</v>
      </c>
      <c r="AT19" s="370" t="s">
        <v>356</v>
      </c>
      <c r="AU19" s="370" t="s">
        <v>356</v>
      </c>
      <c r="AV19" s="370" t="s">
        <v>356</v>
      </c>
      <c r="AW19" s="370" t="s">
        <v>356</v>
      </c>
      <c r="AX19" s="370" t="s">
        <v>356</v>
      </c>
      <c r="AY19" s="370" t="s">
        <v>356</v>
      </c>
      <c r="AZ19" s="370" t="s">
        <v>356</v>
      </c>
      <c r="BA19" s="370" t="s">
        <v>356</v>
      </c>
      <c r="BB19" s="370" t="s">
        <v>356</v>
      </c>
      <c r="BC19" s="99" t="s">
        <v>356</v>
      </c>
      <c r="BD19" s="99" t="s">
        <v>356</v>
      </c>
      <c r="BE19" t="s">
        <v>356</v>
      </c>
      <c r="BF19">
        <v>5.3600000000000002E-2</v>
      </c>
    </row>
    <row r="20" spans="1:58" hidden="1">
      <c r="A20" s="370" t="s">
        <v>356</v>
      </c>
      <c r="B20" s="370" t="s">
        <v>356</v>
      </c>
      <c r="C20" s="370" t="s">
        <v>356</v>
      </c>
      <c r="D20" s="370" t="s">
        <v>356</v>
      </c>
      <c r="E20" s="370">
        <v>626.79999999999995</v>
      </c>
      <c r="F20" s="370">
        <v>626.79999999999995</v>
      </c>
      <c r="G20" s="370">
        <v>853.83</v>
      </c>
      <c r="H20" s="370" t="s">
        <v>356</v>
      </c>
      <c r="I20" s="370">
        <v>944.04</v>
      </c>
      <c r="J20" s="370">
        <v>438.04</v>
      </c>
      <c r="K20" s="370">
        <v>942.13</v>
      </c>
      <c r="L20" s="370" t="s">
        <v>356</v>
      </c>
      <c r="M20" s="370" t="s">
        <v>356</v>
      </c>
      <c r="N20" s="370" t="s">
        <v>356</v>
      </c>
      <c r="O20" s="370" t="s">
        <v>356</v>
      </c>
      <c r="P20" s="370" t="s">
        <v>356</v>
      </c>
      <c r="Q20" s="370" t="s">
        <v>356</v>
      </c>
      <c r="R20" s="370" t="s">
        <v>356</v>
      </c>
      <c r="S20" s="370" t="s">
        <v>356</v>
      </c>
      <c r="T20" s="370" t="s">
        <v>356</v>
      </c>
      <c r="U20" s="370" t="s">
        <v>356</v>
      </c>
      <c r="V20" s="370" t="s">
        <v>356</v>
      </c>
      <c r="W20" s="370" t="s">
        <v>356</v>
      </c>
      <c r="X20" s="370" t="s">
        <v>356</v>
      </c>
      <c r="Y20" s="370" t="s">
        <v>356</v>
      </c>
      <c r="Z20" s="370" t="s">
        <v>356</v>
      </c>
      <c r="AA20" s="370" t="s">
        <v>356</v>
      </c>
      <c r="AB20" s="370" t="s">
        <v>356</v>
      </c>
      <c r="AC20" s="370" t="s">
        <v>356</v>
      </c>
      <c r="AD20" s="370" t="s">
        <v>356</v>
      </c>
      <c r="AE20" s="370" t="s">
        <v>356</v>
      </c>
      <c r="AF20" s="370" t="s">
        <v>356</v>
      </c>
      <c r="AG20" s="370" t="s">
        <v>356</v>
      </c>
      <c r="AH20" s="370" t="s">
        <v>356</v>
      </c>
      <c r="AI20" s="370" t="s">
        <v>356</v>
      </c>
      <c r="AJ20" s="370" t="s">
        <v>356</v>
      </c>
      <c r="AK20" s="370" t="s">
        <v>356</v>
      </c>
      <c r="AL20" s="370" t="s">
        <v>356</v>
      </c>
      <c r="AM20" s="370" t="s">
        <v>356</v>
      </c>
      <c r="AN20" s="370" t="s">
        <v>356</v>
      </c>
      <c r="AO20" s="370" t="s">
        <v>356</v>
      </c>
      <c r="AP20" s="370" t="s">
        <v>356</v>
      </c>
      <c r="AQ20" s="370" t="s">
        <v>356</v>
      </c>
      <c r="AR20" s="370" t="s">
        <v>356</v>
      </c>
      <c r="AS20" s="370" t="s">
        <v>356</v>
      </c>
      <c r="AT20" s="370" t="s">
        <v>356</v>
      </c>
      <c r="AU20" s="370" t="s">
        <v>356</v>
      </c>
      <c r="AV20" s="370" t="s">
        <v>356</v>
      </c>
      <c r="AW20" s="370" t="s">
        <v>356</v>
      </c>
      <c r="AX20" s="370" t="s">
        <v>356</v>
      </c>
      <c r="AY20" s="370" t="s">
        <v>356</v>
      </c>
      <c r="AZ20" s="370" t="s">
        <v>356</v>
      </c>
      <c r="BA20" s="370" t="s">
        <v>356</v>
      </c>
      <c r="BB20" s="370" t="s">
        <v>356</v>
      </c>
      <c r="BC20" s="99" t="s">
        <v>356</v>
      </c>
      <c r="BD20" s="99" t="s">
        <v>356</v>
      </c>
      <c r="BE20" t="s">
        <v>356</v>
      </c>
      <c r="BF20">
        <v>5.2299999999999999E-2</v>
      </c>
    </row>
    <row r="21" spans="1:58" hidden="1">
      <c r="A21" s="370" t="s">
        <v>356</v>
      </c>
      <c r="B21" s="370" t="s">
        <v>356</v>
      </c>
      <c r="C21" s="370" t="s">
        <v>356</v>
      </c>
      <c r="D21" s="370" t="s">
        <v>356</v>
      </c>
      <c r="E21" s="370">
        <v>627.03</v>
      </c>
      <c r="F21" s="370">
        <v>627.03</v>
      </c>
      <c r="G21" s="370">
        <v>854.24</v>
      </c>
      <c r="H21" s="370" t="s">
        <v>356</v>
      </c>
      <c r="I21" s="370">
        <v>944.35</v>
      </c>
      <c r="J21" s="370">
        <v>438.26</v>
      </c>
      <c r="K21" s="370">
        <v>942.52</v>
      </c>
      <c r="L21" s="370" t="s">
        <v>356</v>
      </c>
      <c r="M21" s="370" t="s">
        <v>356</v>
      </c>
      <c r="N21" s="370" t="s">
        <v>356</v>
      </c>
      <c r="O21" s="370" t="s">
        <v>356</v>
      </c>
      <c r="P21" s="370" t="s">
        <v>356</v>
      </c>
      <c r="Q21" s="370" t="s">
        <v>356</v>
      </c>
      <c r="R21" s="370" t="s">
        <v>356</v>
      </c>
      <c r="S21" s="370" t="s">
        <v>356</v>
      </c>
      <c r="T21" s="370" t="s">
        <v>356</v>
      </c>
      <c r="U21" s="370" t="s">
        <v>356</v>
      </c>
      <c r="V21" s="370" t="s">
        <v>356</v>
      </c>
      <c r="W21" s="370" t="s">
        <v>356</v>
      </c>
      <c r="X21" s="370" t="s">
        <v>356</v>
      </c>
      <c r="Y21" s="370" t="s">
        <v>356</v>
      </c>
      <c r="Z21" s="370" t="s">
        <v>356</v>
      </c>
      <c r="AA21" s="370" t="s">
        <v>356</v>
      </c>
      <c r="AB21" s="370" t="s">
        <v>356</v>
      </c>
      <c r="AC21" s="370" t="s">
        <v>356</v>
      </c>
      <c r="AD21" s="370" t="s">
        <v>356</v>
      </c>
      <c r="AE21" s="370" t="s">
        <v>356</v>
      </c>
      <c r="AF21" s="370" t="s">
        <v>356</v>
      </c>
      <c r="AG21" s="370" t="s">
        <v>356</v>
      </c>
      <c r="AH21" s="370" t="s">
        <v>356</v>
      </c>
      <c r="AI21" s="370" t="s">
        <v>356</v>
      </c>
      <c r="AJ21" s="370" t="s">
        <v>356</v>
      </c>
      <c r="AK21" s="370" t="s">
        <v>356</v>
      </c>
      <c r="AL21" s="370" t="s">
        <v>356</v>
      </c>
      <c r="AM21" s="370" t="s">
        <v>356</v>
      </c>
      <c r="AN21" s="370" t="s">
        <v>356</v>
      </c>
      <c r="AO21" s="370" t="s">
        <v>356</v>
      </c>
      <c r="AP21" s="370" t="s">
        <v>356</v>
      </c>
      <c r="AQ21" s="370" t="s">
        <v>356</v>
      </c>
      <c r="AR21" s="370" t="s">
        <v>356</v>
      </c>
      <c r="AS21" s="370" t="s">
        <v>356</v>
      </c>
      <c r="AT21" s="370" t="s">
        <v>356</v>
      </c>
      <c r="AU21" s="370" t="s">
        <v>356</v>
      </c>
      <c r="AV21" s="370" t="s">
        <v>356</v>
      </c>
      <c r="AW21" s="370" t="s">
        <v>356</v>
      </c>
      <c r="AX21" s="370" t="s">
        <v>356</v>
      </c>
      <c r="AY21" s="370" t="s">
        <v>356</v>
      </c>
      <c r="AZ21" s="370" t="s">
        <v>356</v>
      </c>
      <c r="BA21" s="370" t="s">
        <v>356</v>
      </c>
      <c r="BB21" s="370" t="s">
        <v>356</v>
      </c>
      <c r="BC21" s="99" t="s">
        <v>356</v>
      </c>
      <c r="BD21" s="99" t="s">
        <v>356</v>
      </c>
      <c r="BE21" t="s">
        <v>356</v>
      </c>
      <c r="BF21">
        <v>5.0999999999999997E-2</v>
      </c>
    </row>
    <row r="22" spans="1:58" hidden="1">
      <c r="A22" s="370" t="s">
        <v>356</v>
      </c>
      <c r="B22" s="370" t="s">
        <v>356</v>
      </c>
      <c r="C22" s="370" t="s">
        <v>356</v>
      </c>
      <c r="D22" s="370" t="s">
        <v>356</v>
      </c>
      <c r="E22" s="370">
        <v>627.17999999999995</v>
      </c>
      <c r="F22" s="370">
        <v>627.17999999999995</v>
      </c>
      <c r="G22" s="370">
        <v>854.45</v>
      </c>
      <c r="H22" s="370" t="s">
        <v>356</v>
      </c>
      <c r="I22" s="370">
        <v>944.61</v>
      </c>
      <c r="J22" s="370">
        <v>438.38</v>
      </c>
      <c r="K22" s="370">
        <v>942.73</v>
      </c>
      <c r="L22" s="370" t="s">
        <v>356</v>
      </c>
      <c r="M22" s="370" t="s">
        <v>356</v>
      </c>
      <c r="N22" s="370" t="s">
        <v>356</v>
      </c>
      <c r="O22" s="370" t="s">
        <v>356</v>
      </c>
      <c r="P22" s="370" t="s">
        <v>356</v>
      </c>
      <c r="Q22" s="370" t="s">
        <v>356</v>
      </c>
      <c r="R22" s="370" t="s">
        <v>356</v>
      </c>
      <c r="S22" s="370" t="s">
        <v>356</v>
      </c>
      <c r="T22" s="370" t="s">
        <v>356</v>
      </c>
      <c r="U22" s="370" t="s">
        <v>356</v>
      </c>
      <c r="V22" s="370" t="s">
        <v>356</v>
      </c>
      <c r="W22" s="370" t="s">
        <v>356</v>
      </c>
      <c r="X22" s="370" t="s">
        <v>356</v>
      </c>
      <c r="Y22" s="370" t="s">
        <v>356</v>
      </c>
      <c r="Z22" s="370" t="s">
        <v>356</v>
      </c>
      <c r="AA22" s="370" t="s">
        <v>356</v>
      </c>
      <c r="AB22" s="370" t="s">
        <v>356</v>
      </c>
      <c r="AC22" s="370" t="s">
        <v>356</v>
      </c>
      <c r="AD22" s="370" t="s">
        <v>356</v>
      </c>
      <c r="AE22" s="370" t="s">
        <v>356</v>
      </c>
      <c r="AF22" s="370" t="s">
        <v>356</v>
      </c>
      <c r="AG22" s="370" t="s">
        <v>356</v>
      </c>
      <c r="AH22" s="370" t="s">
        <v>356</v>
      </c>
      <c r="AI22" s="370" t="s">
        <v>356</v>
      </c>
      <c r="AJ22" s="370" t="s">
        <v>356</v>
      </c>
      <c r="AK22" s="370" t="s">
        <v>356</v>
      </c>
      <c r="AL22" s="370" t="s">
        <v>356</v>
      </c>
      <c r="AM22" s="370" t="s">
        <v>356</v>
      </c>
      <c r="AN22" s="370" t="s">
        <v>356</v>
      </c>
      <c r="AO22" s="370" t="s">
        <v>356</v>
      </c>
      <c r="AP22" s="370" t="s">
        <v>356</v>
      </c>
      <c r="AQ22" s="370" t="s">
        <v>356</v>
      </c>
      <c r="AR22" s="370" t="s">
        <v>356</v>
      </c>
      <c r="AS22" s="370" t="s">
        <v>356</v>
      </c>
      <c r="AT22" s="370" t="s">
        <v>356</v>
      </c>
      <c r="AU22" s="370" t="s">
        <v>356</v>
      </c>
      <c r="AV22" s="370" t="s">
        <v>356</v>
      </c>
      <c r="AW22" s="370" t="s">
        <v>356</v>
      </c>
      <c r="AX22" s="370" t="s">
        <v>356</v>
      </c>
      <c r="AY22" s="370" t="s">
        <v>356</v>
      </c>
      <c r="AZ22" s="370" t="s">
        <v>356</v>
      </c>
      <c r="BA22" s="370" t="s">
        <v>356</v>
      </c>
      <c r="BB22" s="370" t="s">
        <v>356</v>
      </c>
      <c r="BC22" s="99" t="s">
        <v>356</v>
      </c>
      <c r="BD22" s="99" t="s">
        <v>356</v>
      </c>
      <c r="BE22" t="s">
        <v>356</v>
      </c>
      <c r="BF22">
        <v>5.04E-2</v>
      </c>
    </row>
    <row r="23" spans="1:58" hidden="1">
      <c r="A23" s="370" t="s">
        <v>356</v>
      </c>
      <c r="B23" s="370" t="s">
        <v>356</v>
      </c>
      <c r="C23" s="370" t="s">
        <v>356</v>
      </c>
      <c r="D23" s="370" t="s">
        <v>356</v>
      </c>
      <c r="E23" s="370">
        <v>627.33000000000004</v>
      </c>
      <c r="F23" s="370">
        <v>627.33000000000004</v>
      </c>
      <c r="G23" s="370">
        <v>854.69</v>
      </c>
      <c r="H23" s="370" t="s">
        <v>356</v>
      </c>
      <c r="I23" s="370">
        <v>944.77</v>
      </c>
      <c r="J23" s="370">
        <v>438.48</v>
      </c>
      <c r="K23" s="370">
        <v>942.87</v>
      </c>
      <c r="L23" s="370" t="s">
        <v>356</v>
      </c>
      <c r="M23" s="370" t="s">
        <v>356</v>
      </c>
      <c r="N23" s="370" t="s">
        <v>356</v>
      </c>
      <c r="O23" s="370" t="s">
        <v>356</v>
      </c>
      <c r="P23" s="370" t="s">
        <v>356</v>
      </c>
      <c r="Q23" s="370" t="s">
        <v>356</v>
      </c>
      <c r="R23" s="370" t="s">
        <v>356</v>
      </c>
      <c r="S23" s="370" t="s">
        <v>356</v>
      </c>
      <c r="T23" s="370" t="s">
        <v>356</v>
      </c>
      <c r="U23" s="370" t="s">
        <v>356</v>
      </c>
      <c r="V23" s="370" t="s">
        <v>356</v>
      </c>
      <c r="W23" s="370" t="s">
        <v>356</v>
      </c>
      <c r="X23" s="370" t="s">
        <v>356</v>
      </c>
      <c r="Y23" s="370" t="s">
        <v>356</v>
      </c>
      <c r="Z23" s="370" t="s">
        <v>356</v>
      </c>
      <c r="AA23" s="370" t="s">
        <v>356</v>
      </c>
      <c r="AB23" s="370" t="s">
        <v>356</v>
      </c>
      <c r="AC23" s="370" t="s">
        <v>356</v>
      </c>
      <c r="AD23" s="370" t="s">
        <v>356</v>
      </c>
      <c r="AE23" s="370" t="s">
        <v>356</v>
      </c>
      <c r="AF23" s="370" t="s">
        <v>356</v>
      </c>
      <c r="AG23" s="370" t="s">
        <v>356</v>
      </c>
      <c r="AH23" s="370" t="s">
        <v>356</v>
      </c>
      <c r="AI23" s="370" t="s">
        <v>356</v>
      </c>
      <c r="AJ23" s="370" t="s">
        <v>356</v>
      </c>
      <c r="AK23" s="370" t="s">
        <v>356</v>
      </c>
      <c r="AL23" s="370" t="s">
        <v>356</v>
      </c>
      <c r="AM23" s="370" t="s">
        <v>356</v>
      </c>
      <c r="AN23" s="370" t="s">
        <v>356</v>
      </c>
      <c r="AO23" s="370" t="s">
        <v>356</v>
      </c>
      <c r="AP23" s="370" t="s">
        <v>356</v>
      </c>
      <c r="AQ23" s="370" t="s">
        <v>356</v>
      </c>
      <c r="AR23" s="370" t="s">
        <v>356</v>
      </c>
      <c r="AS23" s="370" t="s">
        <v>356</v>
      </c>
      <c r="AT23" s="370" t="s">
        <v>356</v>
      </c>
      <c r="AU23" s="370" t="s">
        <v>356</v>
      </c>
      <c r="AV23" s="370" t="s">
        <v>356</v>
      </c>
      <c r="AW23" s="370" t="s">
        <v>356</v>
      </c>
      <c r="AX23" s="370" t="s">
        <v>356</v>
      </c>
      <c r="AY23" s="370" t="s">
        <v>356</v>
      </c>
      <c r="AZ23" s="370" t="s">
        <v>356</v>
      </c>
      <c r="BA23" s="370" t="s">
        <v>356</v>
      </c>
      <c r="BB23" s="370" t="s">
        <v>356</v>
      </c>
      <c r="BC23" s="99" t="s">
        <v>356</v>
      </c>
      <c r="BD23" s="99" t="s">
        <v>356</v>
      </c>
      <c r="BE23" t="s">
        <v>356</v>
      </c>
      <c r="BF23">
        <v>4.9799999999999997E-2</v>
      </c>
    </row>
    <row r="24" spans="1:58" hidden="1">
      <c r="A24" s="370">
        <v>502.44</v>
      </c>
      <c r="B24" s="370">
        <v>565</v>
      </c>
      <c r="C24" s="370">
        <v>564.73</v>
      </c>
      <c r="D24" s="370">
        <v>501.08</v>
      </c>
      <c r="E24" s="370">
        <v>627.47</v>
      </c>
      <c r="F24" s="370">
        <v>627.47</v>
      </c>
      <c r="G24" s="370">
        <v>854.79</v>
      </c>
      <c r="H24" s="370" t="s">
        <v>356</v>
      </c>
      <c r="I24" s="370">
        <v>944.93</v>
      </c>
      <c r="J24" s="370">
        <v>438.55</v>
      </c>
      <c r="K24" s="370">
        <v>943.14</v>
      </c>
      <c r="L24" s="370" t="s">
        <v>356</v>
      </c>
      <c r="M24" s="370" t="s">
        <v>356</v>
      </c>
      <c r="N24" s="370" t="s">
        <v>356</v>
      </c>
      <c r="O24" s="370" t="s">
        <v>356</v>
      </c>
      <c r="P24" s="370">
        <v>565</v>
      </c>
      <c r="Q24" s="370" t="s">
        <v>356</v>
      </c>
      <c r="R24" s="370" t="s">
        <v>356</v>
      </c>
      <c r="S24" s="370" t="s">
        <v>356</v>
      </c>
      <c r="T24" s="370" t="s">
        <v>356</v>
      </c>
      <c r="U24" s="370" t="s">
        <v>356</v>
      </c>
      <c r="V24" s="370" t="s">
        <v>356</v>
      </c>
      <c r="W24" s="370" t="s">
        <v>356</v>
      </c>
      <c r="X24" s="370" t="s">
        <v>356</v>
      </c>
      <c r="Y24" s="370" t="s">
        <v>356</v>
      </c>
      <c r="Z24" s="370" t="s">
        <v>356</v>
      </c>
      <c r="AA24" s="370" t="s">
        <v>356</v>
      </c>
      <c r="AB24" s="370" t="s">
        <v>356</v>
      </c>
      <c r="AC24" s="370" t="s">
        <v>356</v>
      </c>
      <c r="AD24" s="370" t="s">
        <v>356</v>
      </c>
      <c r="AE24" s="370" t="s">
        <v>356</v>
      </c>
      <c r="AF24" s="370" t="s">
        <v>356</v>
      </c>
      <c r="AG24" s="370" t="s">
        <v>356</v>
      </c>
      <c r="AH24" s="370" t="s">
        <v>356</v>
      </c>
      <c r="AI24" s="370" t="s">
        <v>356</v>
      </c>
      <c r="AJ24" s="370" t="s">
        <v>356</v>
      </c>
      <c r="AK24" s="370" t="s">
        <v>356</v>
      </c>
      <c r="AL24" s="370" t="s">
        <v>356</v>
      </c>
      <c r="AM24" s="370" t="s">
        <v>356</v>
      </c>
      <c r="AN24" s="370" t="s">
        <v>356</v>
      </c>
      <c r="AO24" s="370" t="s">
        <v>356</v>
      </c>
      <c r="AP24" s="370" t="s">
        <v>356</v>
      </c>
      <c r="AQ24" s="370" t="s">
        <v>356</v>
      </c>
      <c r="AR24" s="370" t="s">
        <v>356</v>
      </c>
      <c r="AS24" s="370" t="s">
        <v>356</v>
      </c>
      <c r="AT24" s="370" t="s">
        <v>356</v>
      </c>
      <c r="AU24" s="370" t="s">
        <v>356</v>
      </c>
      <c r="AV24" s="370" t="s">
        <v>356</v>
      </c>
      <c r="AW24" s="370" t="s">
        <v>356</v>
      </c>
      <c r="AX24" s="370" t="s">
        <v>356</v>
      </c>
      <c r="AY24" s="370" t="s">
        <v>356</v>
      </c>
      <c r="AZ24" s="370" t="s">
        <v>356</v>
      </c>
      <c r="BA24" s="370" t="s">
        <v>356</v>
      </c>
      <c r="BB24" s="370" t="s">
        <v>356</v>
      </c>
      <c r="BC24" s="99" t="s">
        <v>356</v>
      </c>
      <c r="BD24" s="99" t="s">
        <v>356</v>
      </c>
      <c r="BE24" t="s">
        <v>356</v>
      </c>
      <c r="BF24">
        <v>4.9099999999999998E-2</v>
      </c>
    </row>
    <row r="25" spans="1:58" hidden="1">
      <c r="A25" s="370">
        <v>502.51</v>
      </c>
      <c r="B25" s="370">
        <v>565.14</v>
      </c>
      <c r="C25" s="370">
        <v>564.82000000000005</v>
      </c>
      <c r="D25" s="370">
        <v>501.21</v>
      </c>
      <c r="E25" s="370">
        <v>627.58000000000004</v>
      </c>
      <c r="F25" s="370">
        <v>627.58000000000004</v>
      </c>
      <c r="G25" s="370">
        <v>854.97</v>
      </c>
      <c r="H25" s="370" t="s">
        <v>356</v>
      </c>
      <c r="I25" s="370">
        <v>945.07</v>
      </c>
      <c r="J25" s="370">
        <v>438.63</v>
      </c>
      <c r="K25" s="370">
        <v>943.32</v>
      </c>
      <c r="L25" s="370" t="s">
        <v>356</v>
      </c>
      <c r="M25" s="370" t="s">
        <v>356</v>
      </c>
      <c r="N25" s="370" t="s">
        <v>356</v>
      </c>
      <c r="O25" s="370" t="s">
        <v>356</v>
      </c>
      <c r="P25" s="370">
        <v>565.14</v>
      </c>
      <c r="Q25" s="370" t="s">
        <v>356</v>
      </c>
      <c r="R25" s="370" t="s">
        <v>356</v>
      </c>
      <c r="S25" s="370" t="s">
        <v>356</v>
      </c>
      <c r="T25" s="370" t="s">
        <v>356</v>
      </c>
      <c r="U25" s="370" t="s">
        <v>356</v>
      </c>
      <c r="V25" s="370" t="s">
        <v>356</v>
      </c>
      <c r="W25" s="370" t="s">
        <v>356</v>
      </c>
      <c r="X25" s="370" t="s">
        <v>356</v>
      </c>
      <c r="Y25" s="370" t="s">
        <v>356</v>
      </c>
      <c r="Z25" s="370" t="s">
        <v>356</v>
      </c>
      <c r="AA25" s="370" t="s">
        <v>356</v>
      </c>
      <c r="AB25" s="370" t="s">
        <v>356</v>
      </c>
      <c r="AC25" s="370" t="s">
        <v>356</v>
      </c>
      <c r="AD25" s="370" t="s">
        <v>356</v>
      </c>
      <c r="AE25" s="370" t="s">
        <v>356</v>
      </c>
      <c r="AF25" s="370" t="s">
        <v>356</v>
      </c>
      <c r="AG25" s="370" t="s">
        <v>356</v>
      </c>
      <c r="AH25" s="370" t="s">
        <v>356</v>
      </c>
      <c r="AI25" s="370" t="s">
        <v>356</v>
      </c>
      <c r="AJ25" s="370" t="s">
        <v>356</v>
      </c>
      <c r="AK25" s="370" t="s">
        <v>356</v>
      </c>
      <c r="AL25" s="370" t="s">
        <v>356</v>
      </c>
      <c r="AM25" s="370" t="s">
        <v>356</v>
      </c>
      <c r="AN25" s="370" t="s">
        <v>356</v>
      </c>
      <c r="AO25" s="370" t="s">
        <v>356</v>
      </c>
      <c r="AP25" s="370" t="s">
        <v>356</v>
      </c>
      <c r="AQ25" s="370" t="s">
        <v>356</v>
      </c>
      <c r="AR25" s="370" t="s">
        <v>356</v>
      </c>
      <c r="AS25" s="370" t="s">
        <v>356</v>
      </c>
      <c r="AT25" s="370" t="s">
        <v>356</v>
      </c>
      <c r="AU25" s="370" t="s">
        <v>356</v>
      </c>
      <c r="AV25" s="370" t="s">
        <v>356</v>
      </c>
      <c r="AW25" s="370" t="s">
        <v>356</v>
      </c>
      <c r="AX25" s="370" t="s">
        <v>356</v>
      </c>
      <c r="AY25" s="370" t="s">
        <v>356</v>
      </c>
      <c r="AZ25" s="370" t="s">
        <v>356</v>
      </c>
      <c r="BA25" s="370" t="s">
        <v>356</v>
      </c>
      <c r="BB25" s="370" t="s">
        <v>356</v>
      </c>
      <c r="BC25" s="99" t="s">
        <v>356</v>
      </c>
      <c r="BD25" s="99" t="s">
        <v>356</v>
      </c>
      <c r="BE25" t="s">
        <v>356</v>
      </c>
      <c r="BF25">
        <v>4.8500000000000001E-2</v>
      </c>
    </row>
    <row r="26" spans="1:58" hidden="1">
      <c r="A26" s="370">
        <v>502.67</v>
      </c>
      <c r="B26" s="370">
        <v>565.25</v>
      </c>
      <c r="C26" s="370">
        <v>564.95000000000005</v>
      </c>
      <c r="D26" s="370">
        <v>501.33</v>
      </c>
      <c r="E26" s="370">
        <v>627.72</v>
      </c>
      <c r="F26" s="370">
        <v>627.72</v>
      </c>
      <c r="G26" s="370">
        <v>855.26</v>
      </c>
      <c r="H26" s="370" t="s">
        <v>356</v>
      </c>
      <c r="I26" s="370">
        <v>945.23</v>
      </c>
      <c r="J26" s="370">
        <v>438.73</v>
      </c>
      <c r="K26" s="370">
        <v>943.5</v>
      </c>
      <c r="L26" s="370" t="s">
        <v>356</v>
      </c>
      <c r="M26" s="370" t="s">
        <v>356</v>
      </c>
      <c r="N26" s="370" t="s">
        <v>356</v>
      </c>
      <c r="O26" s="370" t="s">
        <v>356</v>
      </c>
      <c r="P26" s="370">
        <v>565.25</v>
      </c>
      <c r="Q26" s="370" t="s">
        <v>356</v>
      </c>
      <c r="R26" s="370" t="s">
        <v>356</v>
      </c>
      <c r="S26" s="370" t="s">
        <v>356</v>
      </c>
      <c r="T26" s="370" t="s">
        <v>356</v>
      </c>
      <c r="U26" s="370" t="s">
        <v>356</v>
      </c>
      <c r="V26" s="370" t="s">
        <v>356</v>
      </c>
      <c r="W26" s="370" t="s">
        <v>356</v>
      </c>
      <c r="X26" s="370" t="s">
        <v>356</v>
      </c>
      <c r="Y26" s="370" t="s">
        <v>356</v>
      </c>
      <c r="Z26" s="370" t="s">
        <v>356</v>
      </c>
      <c r="AA26" s="370" t="s">
        <v>356</v>
      </c>
      <c r="AB26" s="370" t="s">
        <v>356</v>
      </c>
      <c r="AC26" s="370" t="s">
        <v>356</v>
      </c>
      <c r="AD26" s="370" t="s">
        <v>356</v>
      </c>
      <c r="AE26" s="370" t="s">
        <v>356</v>
      </c>
      <c r="AF26" s="370" t="s">
        <v>356</v>
      </c>
      <c r="AG26" s="370" t="s">
        <v>356</v>
      </c>
      <c r="AH26" s="370" t="s">
        <v>356</v>
      </c>
      <c r="AI26" s="370" t="s">
        <v>356</v>
      </c>
      <c r="AJ26" s="370" t="s">
        <v>356</v>
      </c>
      <c r="AK26" s="370" t="s">
        <v>356</v>
      </c>
      <c r="AL26" s="370" t="s">
        <v>356</v>
      </c>
      <c r="AM26" s="370" t="s">
        <v>356</v>
      </c>
      <c r="AN26" s="370" t="s">
        <v>356</v>
      </c>
      <c r="AO26" s="370" t="s">
        <v>356</v>
      </c>
      <c r="AP26" s="370" t="s">
        <v>356</v>
      </c>
      <c r="AQ26" s="370" t="s">
        <v>356</v>
      </c>
      <c r="AR26" s="370" t="s">
        <v>356</v>
      </c>
      <c r="AS26" s="370" t="s">
        <v>356</v>
      </c>
      <c r="AT26" s="370" t="s">
        <v>356</v>
      </c>
      <c r="AU26" s="370" t="s">
        <v>356</v>
      </c>
      <c r="AV26" s="370" t="s">
        <v>356</v>
      </c>
      <c r="AW26" s="370" t="s">
        <v>356</v>
      </c>
      <c r="AX26" s="370" t="s">
        <v>356</v>
      </c>
      <c r="AY26" s="370" t="s">
        <v>356</v>
      </c>
      <c r="AZ26" s="370" t="s">
        <v>356</v>
      </c>
      <c r="BA26" s="370" t="s">
        <v>356</v>
      </c>
      <c r="BB26" s="370" t="s">
        <v>356</v>
      </c>
      <c r="BC26" s="99" t="s">
        <v>356</v>
      </c>
      <c r="BD26" s="99" t="s">
        <v>356</v>
      </c>
      <c r="BE26" t="s">
        <v>356</v>
      </c>
      <c r="BF26">
        <v>4.7800000000000002E-2</v>
      </c>
    </row>
    <row r="27" spans="1:58" hidden="1">
      <c r="A27" s="370">
        <v>502.75</v>
      </c>
      <c r="B27" s="370">
        <v>565.41999999999996</v>
      </c>
      <c r="C27" s="370">
        <v>565.09</v>
      </c>
      <c r="D27" s="370">
        <v>501.4</v>
      </c>
      <c r="E27" s="370">
        <v>627.87</v>
      </c>
      <c r="F27" s="370">
        <v>627.87</v>
      </c>
      <c r="G27" s="370">
        <v>855.46</v>
      </c>
      <c r="H27" s="370" t="s">
        <v>356</v>
      </c>
      <c r="I27" s="370">
        <v>945.44</v>
      </c>
      <c r="J27" s="370">
        <v>438.8</v>
      </c>
      <c r="K27" s="370">
        <v>943.65</v>
      </c>
      <c r="L27" s="370" t="s">
        <v>356</v>
      </c>
      <c r="M27" s="370" t="s">
        <v>356</v>
      </c>
      <c r="N27" s="370" t="s">
        <v>356</v>
      </c>
      <c r="O27" s="370" t="s">
        <v>356</v>
      </c>
      <c r="P27" s="370">
        <v>565.41999999999996</v>
      </c>
      <c r="Q27" s="370" t="s">
        <v>356</v>
      </c>
      <c r="R27" s="370" t="s">
        <v>356</v>
      </c>
      <c r="S27" s="370" t="s">
        <v>356</v>
      </c>
      <c r="T27" s="370" t="s">
        <v>356</v>
      </c>
      <c r="U27" s="370" t="s">
        <v>356</v>
      </c>
      <c r="V27" s="370" t="s">
        <v>356</v>
      </c>
      <c r="W27" s="370" t="s">
        <v>356</v>
      </c>
      <c r="X27" s="370" t="s">
        <v>356</v>
      </c>
      <c r="Y27" s="370" t="s">
        <v>356</v>
      </c>
      <c r="Z27" s="370" t="s">
        <v>356</v>
      </c>
      <c r="AA27" s="370" t="s">
        <v>356</v>
      </c>
      <c r="AB27" s="370" t="s">
        <v>356</v>
      </c>
      <c r="AC27" s="370" t="s">
        <v>356</v>
      </c>
      <c r="AD27" s="370" t="s">
        <v>356</v>
      </c>
      <c r="AE27" s="370" t="s">
        <v>356</v>
      </c>
      <c r="AF27" s="370" t="s">
        <v>356</v>
      </c>
      <c r="AG27" s="370" t="s">
        <v>356</v>
      </c>
      <c r="AH27" s="370" t="s">
        <v>356</v>
      </c>
      <c r="AI27" s="370" t="s">
        <v>356</v>
      </c>
      <c r="AJ27" s="370" t="s">
        <v>356</v>
      </c>
      <c r="AK27" s="370" t="s">
        <v>356</v>
      </c>
      <c r="AL27" s="370" t="s">
        <v>356</v>
      </c>
      <c r="AM27" s="370" t="s">
        <v>356</v>
      </c>
      <c r="AN27" s="370" t="s">
        <v>356</v>
      </c>
      <c r="AO27" s="370" t="s">
        <v>356</v>
      </c>
      <c r="AP27" s="370" t="s">
        <v>356</v>
      </c>
      <c r="AQ27" s="370" t="s">
        <v>356</v>
      </c>
      <c r="AR27" s="370" t="s">
        <v>356</v>
      </c>
      <c r="AS27" s="370" t="s">
        <v>356</v>
      </c>
      <c r="AT27" s="370" t="s">
        <v>356</v>
      </c>
      <c r="AU27" s="370" t="s">
        <v>356</v>
      </c>
      <c r="AV27" s="370" t="s">
        <v>356</v>
      </c>
      <c r="AW27" s="370" t="s">
        <v>356</v>
      </c>
      <c r="AX27" s="370" t="s">
        <v>356</v>
      </c>
      <c r="AY27" s="370" t="s">
        <v>356</v>
      </c>
      <c r="AZ27" s="370" t="s">
        <v>356</v>
      </c>
      <c r="BA27" s="370" t="s">
        <v>356</v>
      </c>
      <c r="BB27" s="370" t="s">
        <v>356</v>
      </c>
      <c r="BC27" s="99" t="s">
        <v>356</v>
      </c>
      <c r="BD27" s="99" t="s">
        <v>356</v>
      </c>
      <c r="BE27" t="s">
        <v>356</v>
      </c>
      <c r="BF27">
        <v>4.7199999999999999E-2</v>
      </c>
    </row>
    <row r="28" spans="1:58" hidden="1">
      <c r="A28" s="370">
        <v>502.85</v>
      </c>
      <c r="B28" s="370">
        <v>565.52</v>
      </c>
      <c r="C28" s="370">
        <v>565.25</v>
      </c>
      <c r="D28" s="370">
        <v>501.53</v>
      </c>
      <c r="E28" s="370">
        <v>628.04999999999995</v>
      </c>
      <c r="F28" s="370">
        <v>628.04999999999995</v>
      </c>
      <c r="G28" s="370">
        <v>855.6</v>
      </c>
      <c r="H28" s="370" t="s">
        <v>356</v>
      </c>
      <c r="I28" s="370">
        <v>945.58</v>
      </c>
      <c r="J28" s="370">
        <v>438.89</v>
      </c>
      <c r="K28" s="370">
        <v>943.9</v>
      </c>
      <c r="L28" s="370" t="s">
        <v>356</v>
      </c>
      <c r="M28" s="370" t="s">
        <v>356</v>
      </c>
      <c r="N28" s="370" t="s">
        <v>356</v>
      </c>
      <c r="O28" s="370" t="s">
        <v>356</v>
      </c>
      <c r="P28" s="370">
        <v>565.52</v>
      </c>
      <c r="Q28" s="370" t="s">
        <v>356</v>
      </c>
      <c r="R28" s="370" t="s">
        <v>356</v>
      </c>
      <c r="S28" s="370" t="s">
        <v>356</v>
      </c>
      <c r="T28" s="370" t="s">
        <v>356</v>
      </c>
      <c r="U28" s="370" t="s">
        <v>356</v>
      </c>
      <c r="V28" s="370" t="s">
        <v>356</v>
      </c>
      <c r="W28" s="370" t="s">
        <v>356</v>
      </c>
      <c r="X28" s="370" t="s">
        <v>356</v>
      </c>
      <c r="Y28" s="370" t="s">
        <v>356</v>
      </c>
      <c r="Z28" s="370" t="s">
        <v>356</v>
      </c>
      <c r="AA28" s="370" t="s">
        <v>356</v>
      </c>
      <c r="AB28" s="370" t="s">
        <v>356</v>
      </c>
      <c r="AC28" s="370" t="s">
        <v>356</v>
      </c>
      <c r="AD28" s="370" t="s">
        <v>356</v>
      </c>
      <c r="AE28" s="370" t="s">
        <v>356</v>
      </c>
      <c r="AF28" s="370" t="s">
        <v>356</v>
      </c>
      <c r="AG28" s="370" t="s">
        <v>356</v>
      </c>
      <c r="AH28" s="370" t="s">
        <v>356</v>
      </c>
      <c r="AI28" s="370" t="s">
        <v>356</v>
      </c>
      <c r="AJ28" s="370" t="s">
        <v>356</v>
      </c>
      <c r="AK28" s="370" t="s">
        <v>356</v>
      </c>
      <c r="AL28" s="370" t="s">
        <v>356</v>
      </c>
      <c r="AM28" s="370" t="s">
        <v>356</v>
      </c>
      <c r="AN28" s="370" t="s">
        <v>356</v>
      </c>
      <c r="AO28" s="370" t="s">
        <v>356</v>
      </c>
      <c r="AP28" s="370" t="s">
        <v>356</v>
      </c>
      <c r="AQ28" s="370" t="s">
        <v>356</v>
      </c>
      <c r="AR28" s="370" t="s">
        <v>356</v>
      </c>
      <c r="AS28" s="370" t="s">
        <v>356</v>
      </c>
      <c r="AT28" s="370" t="s">
        <v>356</v>
      </c>
      <c r="AU28" s="370" t="s">
        <v>356</v>
      </c>
      <c r="AV28" s="370" t="s">
        <v>356</v>
      </c>
      <c r="AW28" s="370" t="s">
        <v>356</v>
      </c>
      <c r="AX28" s="370" t="s">
        <v>356</v>
      </c>
      <c r="AY28" s="370" t="s">
        <v>356</v>
      </c>
      <c r="AZ28" s="370" t="s">
        <v>356</v>
      </c>
      <c r="BA28" s="370" t="s">
        <v>356</v>
      </c>
      <c r="BB28" s="370" t="s">
        <v>356</v>
      </c>
      <c r="BC28" s="99" t="s">
        <v>356</v>
      </c>
      <c r="BD28" s="99" t="s">
        <v>356</v>
      </c>
      <c r="BE28" t="s">
        <v>356</v>
      </c>
      <c r="BF28">
        <v>4.6600000000000003E-2</v>
      </c>
    </row>
    <row r="29" spans="1:58" hidden="1">
      <c r="A29" s="370">
        <v>502.97</v>
      </c>
      <c r="B29" s="370">
        <v>565.66</v>
      </c>
      <c r="C29" s="370">
        <v>565.35</v>
      </c>
      <c r="D29" s="370">
        <v>501.63</v>
      </c>
      <c r="E29" s="370">
        <v>628.16</v>
      </c>
      <c r="F29" s="370">
        <v>628.16</v>
      </c>
      <c r="G29" s="370">
        <v>855.82</v>
      </c>
      <c r="H29" s="370" t="s">
        <v>356</v>
      </c>
      <c r="I29" s="370">
        <v>945.87</v>
      </c>
      <c r="J29" s="370">
        <v>439</v>
      </c>
      <c r="K29" s="370">
        <v>944.15</v>
      </c>
      <c r="L29" s="370" t="s">
        <v>356</v>
      </c>
      <c r="M29" s="370" t="s">
        <v>356</v>
      </c>
      <c r="N29" s="370" t="s">
        <v>356</v>
      </c>
      <c r="O29" s="370" t="s">
        <v>356</v>
      </c>
      <c r="P29" s="370">
        <v>565.66</v>
      </c>
      <c r="Q29" s="370" t="s">
        <v>356</v>
      </c>
      <c r="R29" s="370" t="s">
        <v>356</v>
      </c>
      <c r="S29" s="370" t="s">
        <v>356</v>
      </c>
      <c r="T29" s="370" t="s">
        <v>356</v>
      </c>
      <c r="U29" s="370" t="s">
        <v>356</v>
      </c>
      <c r="V29" s="370" t="s">
        <v>356</v>
      </c>
      <c r="W29" s="370" t="s">
        <v>356</v>
      </c>
      <c r="X29" s="370" t="s">
        <v>356</v>
      </c>
      <c r="Y29" s="370" t="s">
        <v>356</v>
      </c>
      <c r="Z29" s="370" t="s">
        <v>356</v>
      </c>
      <c r="AA29" s="370" t="s">
        <v>356</v>
      </c>
      <c r="AB29" s="370" t="s">
        <v>356</v>
      </c>
      <c r="AC29" s="370" t="s">
        <v>356</v>
      </c>
      <c r="AD29" s="370" t="s">
        <v>356</v>
      </c>
      <c r="AE29" s="370" t="s">
        <v>356</v>
      </c>
      <c r="AF29" s="370" t="s">
        <v>356</v>
      </c>
      <c r="AG29" s="370" t="s">
        <v>356</v>
      </c>
      <c r="AH29" s="370" t="s">
        <v>356</v>
      </c>
      <c r="AI29" s="370" t="s">
        <v>356</v>
      </c>
      <c r="AJ29" s="370" t="s">
        <v>356</v>
      </c>
      <c r="AK29" s="370" t="s">
        <v>356</v>
      </c>
      <c r="AL29" s="370" t="s">
        <v>356</v>
      </c>
      <c r="AM29" s="370" t="s">
        <v>356</v>
      </c>
      <c r="AN29" s="370" t="s">
        <v>356</v>
      </c>
      <c r="AO29" s="370" t="s">
        <v>356</v>
      </c>
      <c r="AP29" s="370" t="s">
        <v>356</v>
      </c>
      <c r="AQ29" s="370" t="s">
        <v>356</v>
      </c>
      <c r="AR29" s="370" t="s">
        <v>356</v>
      </c>
      <c r="AS29" s="370" t="s">
        <v>356</v>
      </c>
      <c r="AT29" s="370" t="s">
        <v>356</v>
      </c>
      <c r="AU29" s="370" t="s">
        <v>356</v>
      </c>
      <c r="AV29" s="370" t="s">
        <v>356</v>
      </c>
      <c r="AW29" s="370" t="s">
        <v>356</v>
      </c>
      <c r="AX29" s="370" t="s">
        <v>356</v>
      </c>
      <c r="AY29" s="370" t="s">
        <v>356</v>
      </c>
      <c r="AZ29" s="370" t="s">
        <v>356</v>
      </c>
      <c r="BA29" s="370" t="s">
        <v>356</v>
      </c>
      <c r="BB29" s="370" t="s">
        <v>356</v>
      </c>
      <c r="BC29" s="99" t="s">
        <v>356</v>
      </c>
      <c r="BD29" s="99" t="s">
        <v>356</v>
      </c>
      <c r="BE29" t="s">
        <v>356</v>
      </c>
      <c r="BF29">
        <v>4.5900000000000003E-2</v>
      </c>
    </row>
    <row r="30" spans="1:58" hidden="1">
      <c r="A30" s="370">
        <v>503.09</v>
      </c>
      <c r="B30" s="370">
        <v>565.77</v>
      </c>
      <c r="C30" s="370">
        <v>565.49</v>
      </c>
      <c r="D30" s="370">
        <v>501.76</v>
      </c>
      <c r="E30" s="370">
        <v>628.32000000000005</v>
      </c>
      <c r="F30" s="370">
        <v>628.32000000000005</v>
      </c>
      <c r="G30" s="370">
        <v>856.07</v>
      </c>
      <c r="H30" s="370" t="s">
        <v>356</v>
      </c>
      <c r="I30" s="370">
        <v>946.06</v>
      </c>
      <c r="J30" s="370">
        <v>439.1</v>
      </c>
      <c r="K30" s="370">
        <v>944.33</v>
      </c>
      <c r="L30" s="370" t="s">
        <v>356</v>
      </c>
      <c r="M30" s="370" t="s">
        <v>356</v>
      </c>
      <c r="N30" s="370" t="s">
        <v>356</v>
      </c>
      <c r="O30" s="370" t="s">
        <v>356</v>
      </c>
      <c r="P30" s="370">
        <v>565.77</v>
      </c>
      <c r="Q30" s="370" t="s">
        <v>356</v>
      </c>
      <c r="R30" s="370" t="s">
        <v>356</v>
      </c>
      <c r="S30" s="370" t="s">
        <v>356</v>
      </c>
      <c r="T30" s="370" t="s">
        <v>356</v>
      </c>
      <c r="U30" s="370" t="s">
        <v>356</v>
      </c>
      <c r="V30" s="370" t="s">
        <v>356</v>
      </c>
      <c r="W30" s="370" t="s">
        <v>356</v>
      </c>
      <c r="X30" s="370" t="s">
        <v>356</v>
      </c>
      <c r="Y30" s="370" t="s">
        <v>356</v>
      </c>
      <c r="Z30" s="370" t="s">
        <v>356</v>
      </c>
      <c r="AA30" s="370" t="s">
        <v>356</v>
      </c>
      <c r="AB30" s="370" t="s">
        <v>356</v>
      </c>
      <c r="AC30" s="370" t="s">
        <v>356</v>
      </c>
      <c r="AD30" s="370" t="s">
        <v>356</v>
      </c>
      <c r="AE30" s="370" t="s">
        <v>356</v>
      </c>
      <c r="AF30" s="370" t="s">
        <v>356</v>
      </c>
      <c r="AG30" s="370" t="s">
        <v>356</v>
      </c>
      <c r="AH30" s="370" t="s">
        <v>356</v>
      </c>
      <c r="AI30" s="370" t="s">
        <v>356</v>
      </c>
      <c r="AJ30" s="370" t="s">
        <v>356</v>
      </c>
      <c r="AK30" s="370" t="s">
        <v>356</v>
      </c>
      <c r="AL30" s="370" t="s">
        <v>356</v>
      </c>
      <c r="AM30" s="370" t="s">
        <v>356</v>
      </c>
      <c r="AN30" s="370" t="s">
        <v>356</v>
      </c>
      <c r="AO30" s="370" t="s">
        <v>356</v>
      </c>
      <c r="AP30" s="370" t="s">
        <v>356</v>
      </c>
      <c r="AQ30" s="370" t="s">
        <v>356</v>
      </c>
      <c r="AR30" s="370" t="s">
        <v>356</v>
      </c>
      <c r="AS30" s="370" t="s">
        <v>356</v>
      </c>
      <c r="AT30" s="370" t="s">
        <v>356</v>
      </c>
      <c r="AU30" s="370" t="s">
        <v>356</v>
      </c>
      <c r="AV30" s="370" t="s">
        <v>356</v>
      </c>
      <c r="AW30" s="370" t="s">
        <v>356</v>
      </c>
      <c r="AX30" s="370" t="s">
        <v>356</v>
      </c>
      <c r="AY30" s="370" t="s">
        <v>356</v>
      </c>
      <c r="AZ30" s="370" t="s">
        <v>356</v>
      </c>
      <c r="BA30" s="370" t="s">
        <v>356</v>
      </c>
      <c r="BB30" s="370" t="s">
        <v>356</v>
      </c>
      <c r="BC30" s="99" t="s">
        <v>356</v>
      </c>
      <c r="BD30" s="99" t="s">
        <v>356</v>
      </c>
      <c r="BE30" t="s">
        <v>356</v>
      </c>
      <c r="BF30">
        <v>4.53E-2</v>
      </c>
    </row>
    <row r="31" spans="1:58" hidden="1">
      <c r="A31" s="370">
        <v>503.2</v>
      </c>
      <c r="B31" s="370">
        <v>565.88</v>
      </c>
      <c r="C31" s="370">
        <v>565.61</v>
      </c>
      <c r="D31" s="370">
        <v>501.87</v>
      </c>
      <c r="E31" s="370">
        <v>628.45000000000005</v>
      </c>
      <c r="F31" s="370">
        <v>628.45000000000005</v>
      </c>
      <c r="G31" s="370">
        <v>856.35</v>
      </c>
      <c r="H31" s="370" t="s">
        <v>356</v>
      </c>
      <c r="I31" s="370">
        <v>946.34</v>
      </c>
      <c r="J31" s="370">
        <v>439.24</v>
      </c>
      <c r="K31" s="370">
        <v>944.46</v>
      </c>
      <c r="L31" s="370" t="s">
        <v>356</v>
      </c>
      <c r="M31" s="370" t="s">
        <v>356</v>
      </c>
      <c r="N31" s="370" t="s">
        <v>356</v>
      </c>
      <c r="O31" s="370" t="s">
        <v>356</v>
      </c>
      <c r="P31" s="370">
        <v>565.88</v>
      </c>
      <c r="Q31" s="370" t="s">
        <v>356</v>
      </c>
      <c r="R31" s="370" t="s">
        <v>356</v>
      </c>
      <c r="S31" s="370" t="s">
        <v>356</v>
      </c>
      <c r="T31" s="370" t="s">
        <v>356</v>
      </c>
      <c r="U31" s="370" t="s">
        <v>356</v>
      </c>
      <c r="V31" s="370" t="s">
        <v>356</v>
      </c>
      <c r="W31" s="370" t="s">
        <v>356</v>
      </c>
      <c r="X31" s="370" t="s">
        <v>356</v>
      </c>
      <c r="Y31" s="370" t="s">
        <v>356</v>
      </c>
      <c r="Z31" s="370" t="s">
        <v>356</v>
      </c>
      <c r="AA31" s="370" t="s">
        <v>356</v>
      </c>
      <c r="AB31" s="370" t="s">
        <v>356</v>
      </c>
      <c r="AC31" s="370" t="s">
        <v>356</v>
      </c>
      <c r="AD31" s="370" t="s">
        <v>356</v>
      </c>
      <c r="AE31" s="370" t="s">
        <v>356</v>
      </c>
      <c r="AF31" s="370" t="s">
        <v>356</v>
      </c>
      <c r="AG31" s="370" t="s">
        <v>356</v>
      </c>
      <c r="AH31" s="370" t="s">
        <v>356</v>
      </c>
      <c r="AI31" s="370" t="s">
        <v>356</v>
      </c>
      <c r="AJ31" s="370" t="s">
        <v>356</v>
      </c>
      <c r="AK31" s="370" t="s">
        <v>356</v>
      </c>
      <c r="AL31" s="370" t="s">
        <v>356</v>
      </c>
      <c r="AM31" s="370" t="s">
        <v>356</v>
      </c>
      <c r="AN31" s="370" t="s">
        <v>356</v>
      </c>
      <c r="AO31" s="370" t="s">
        <v>356</v>
      </c>
      <c r="AP31" s="370" t="s">
        <v>356</v>
      </c>
      <c r="AQ31" s="370" t="s">
        <v>356</v>
      </c>
      <c r="AR31" s="370" t="s">
        <v>356</v>
      </c>
      <c r="AS31" s="370" t="s">
        <v>356</v>
      </c>
      <c r="AT31" s="370" t="s">
        <v>356</v>
      </c>
      <c r="AU31" s="370" t="s">
        <v>356</v>
      </c>
      <c r="AV31" s="370" t="s">
        <v>356</v>
      </c>
      <c r="AW31" s="370" t="s">
        <v>356</v>
      </c>
      <c r="AX31" s="370" t="s">
        <v>356</v>
      </c>
      <c r="AY31" s="370" t="s">
        <v>356</v>
      </c>
      <c r="AZ31" s="370" t="s">
        <v>356</v>
      </c>
      <c r="BA31" s="370" t="s">
        <v>356</v>
      </c>
      <c r="BB31" s="370" t="s">
        <v>356</v>
      </c>
      <c r="BC31" s="99" t="s">
        <v>356</v>
      </c>
      <c r="BD31" s="99" t="s">
        <v>356</v>
      </c>
      <c r="BE31" t="s">
        <v>356</v>
      </c>
      <c r="BF31">
        <v>4.4600000000000001E-2</v>
      </c>
    </row>
    <row r="32" spans="1:58" hidden="1">
      <c r="A32" s="370">
        <v>503.3</v>
      </c>
      <c r="B32" s="370">
        <v>566.03</v>
      </c>
      <c r="C32" s="370">
        <v>565.70000000000005</v>
      </c>
      <c r="D32" s="370">
        <v>502.03</v>
      </c>
      <c r="E32" s="370">
        <v>628.55999999999995</v>
      </c>
      <c r="F32" s="370">
        <v>628.55999999999995</v>
      </c>
      <c r="G32" s="370">
        <v>856.53</v>
      </c>
      <c r="H32" s="370" t="s">
        <v>356</v>
      </c>
      <c r="I32" s="370">
        <v>946.54</v>
      </c>
      <c r="J32" s="370">
        <v>439.33</v>
      </c>
      <c r="K32" s="370">
        <v>944.75</v>
      </c>
      <c r="L32" s="370" t="s">
        <v>356</v>
      </c>
      <c r="M32" s="370" t="s">
        <v>356</v>
      </c>
      <c r="N32" s="370" t="s">
        <v>356</v>
      </c>
      <c r="O32" s="370" t="s">
        <v>356</v>
      </c>
      <c r="P32" s="370">
        <v>566.03</v>
      </c>
      <c r="Q32" s="370" t="s">
        <v>356</v>
      </c>
      <c r="R32" s="370" t="s">
        <v>356</v>
      </c>
      <c r="S32" s="370" t="s">
        <v>356</v>
      </c>
      <c r="T32" s="370" t="s">
        <v>356</v>
      </c>
      <c r="U32" s="370" t="s">
        <v>356</v>
      </c>
      <c r="V32" s="370" t="s">
        <v>356</v>
      </c>
      <c r="W32" s="370" t="s">
        <v>356</v>
      </c>
      <c r="X32" s="370" t="s">
        <v>356</v>
      </c>
      <c r="Y32" s="370" t="s">
        <v>356</v>
      </c>
      <c r="Z32" s="370" t="s">
        <v>356</v>
      </c>
      <c r="AA32" s="370" t="s">
        <v>356</v>
      </c>
      <c r="AB32" s="370" t="s">
        <v>356</v>
      </c>
      <c r="AC32" s="370" t="s">
        <v>356</v>
      </c>
      <c r="AD32" s="370" t="s">
        <v>356</v>
      </c>
      <c r="AE32" s="370" t="s">
        <v>356</v>
      </c>
      <c r="AF32" s="370" t="s">
        <v>356</v>
      </c>
      <c r="AG32" s="370" t="s">
        <v>356</v>
      </c>
      <c r="AH32" s="370" t="s">
        <v>356</v>
      </c>
      <c r="AI32" s="370" t="s">
        <v>356</v>
      </c>
      <c r="AJ32" s="370" t="s">
        <v>356</v>
      </c>
      <c r="AK32" s="370" t="s">
        <v>356</v>
      </c>
      <c r="AL32" s="370" t="s">
        <v>356</v>
      </c>
      <c r="AM32" s="370" t="s">
        <v>356</v>
      </c>
      <c r="AN32" s="370" t="s">
        <v>356</v>
      </c>
      <c r="AO32" s="370" t="s">
        <v>356</v>
      </c>
      <c r="AP32" s="370" t="s">
        <v>356</v>
      </c>
      <c r="AQ32" s="370" t="s">
        <v>356</v>
      </c>
      <c r="AR32" s="370" t="s">
        <v>356</v>
      </c>
      <c r="AS32" s="370" t="s">
        <v>356</v>
      </c>
      <c r="AT32" s="370" t="s">
        <v>356</v>
      </c>
      <c r="AU32" s="370" t="s">
        <v>356</v>
      </c>
      <c r="AV32" s="370" t="s">
        <v>356</v>
      </c>
      <c r="AW32" s="370" t="s">
        <v>356</v>
      </c>
      <c r="AX32" s="370" t="s">
        <v>356</v>
      </c>
      <c r="AY32" s="370" t="s">
        <v>356</v>
      </c>
      <c r="AZ32" s="370" t="s">
        <v>356</v>
      </c>
      <c r="BA32" s="370" t="s">
        <v>356</v>
      </c>
      <c r="BB32" s="370" t="s">
        <v>356</v>
      </c>
      <c r="BC32" s="99" t="s">
        <v>356</v>
      </c>
      <c r="BD32" s="99" t="s">
        <v>356</v>
      </c>
      <c r="BE32" t="s">
        <v>356</v>
      </c>
      <c r="BF32">
        <v>4.3999999999999997E-2</v>
      </c>
    </row>
    <row r="33" spans="1:58" hidden="1">
      <c r="A33" s="370">
        <v>503.43</v>
      </c>
      <c r="B33" s="370">
        <v>566.14</v>
      </c>
      <c r="C33" s="370">
        <v>565.80999999999995</v>
      </c>
      <c r="D33" s="370">
        <v>502.13</v>
      </c>
      <c r="E33" s="370">
        <v>628.67999999999995</v>
      </c>
      <c r="F33" s="370">
        <v>628.67999999999995</v>
      </c>
      <c r="G33" s="370">
        <v>856.71</v>
      </c>
      <c r="H33" s="370" t="s">
        <v>356</v>
      </c>
      <c r="I33" s="370">
        <v>946.74</v>
      </c>
      <c r="J33" s="370">
        <v>439.43</v>
      </c>
      <c r="K33" s="370">
        <v>944.98</v>
      </c>
      <c r="L33" s="370" t="s">
        <v>356</v>
      </c>
      <c r="M33" s="370" t="s">
        <v>356</v>
      </c>
      <c r="N33" s="370" t="s">
        <v>356</v>
      </c>
      <c r="O33" s="370" t="s">
        <v>356</v>
      </c>
      <c r="P33" s="370">
        <v>566.14</v>
      </c>
      <c r="Q33" s="370" t="s">
        <v>356</v>
      </c>
      <c r="R33" s="370" t="s">
        <v>356</v>
      </c>
      <c r="S33" s="370" t="s">
        <v>356</v>
      </c>
      <c r="T33" s="370" t="s">
        <v>356</v>
      </c>
      <c r="U33" s="370" t="s">
        <v>356</v>
      </c>
      <c r="V33" s="370" t="s">
        <v>356</v>
      </c>
      <c r="W33" s="370" t="s">
        <v>356</v>
      </c>
      <c r="X33" s="370" t="s">
        <v>356</v>
      </c>
      <c r="Y33" s="370" t="s">
        <v>356</v>
      </c>
      <c r="Z33" s="370" t="s">
        <v>356</v>
      </c>
      <c r="AA33" s="370" t="s">
        <v>356</v>
      </c>
      <c r="AB33" s="370" t="s">
        <v>356</v>
      </c>
      <c r="AC33" s="370" t="s">
        <v>356</v>
      </c>
      <c r="AD33" s="370" t="s">
        <v>356</v>
      </c>
      <c r="AE33" s="370" t="s">
        <v>356</v>
      </c>
      <c r="AF33" s="370" t="s">
        <v>356</v>
      </c>
      <c r="AG33" s="370" t="s">
        <v>356</v>
      </c>
      <c r="AH33" s="370" t="s">
        <v>356</v>
      </c>
      <c r="AI33" s="370" t="s">
        <v>356</v>
      </c>
      <c r="AJ33" s="370" t="s">
        <v>356</v>
      </c>
      <c r="AK33" s="370" t="s">
        <v>356</v>
      </c>
      <c r="AL33" s="370" t="s">
        <v>356</v>
      </c>
      <c r="AM33" s="370" t="s">
        <v>356</v>
      </c>
      <c r="AN33" s="370" t="s">
        <v>356</v>
      </c>
      <c r="AO33" s="370" t="s">
        <v>356</v>
      </c>
      <c r="AP33" s="370" t="s">
        <v>356</v>
      </c>
      <c r="AQ33" s="370" t="s">
        <v>356</v>
      </c>
      <c r="AR33" s="370" t="s">
        <v>356</v>
      </c>
      <c r="AS33" s="370" t="s">
        <v>356</v>
      </c>
      <c r="AT33" s="370" t="s">
        <v>356</v>
      </c>
      <c r="AU33" s="370" t="s">
        <v>356</v>
      </c>
      <c r="AV33" s="370" t="s">
        <v>356</v>
      </c>
      <c r="AW33" s="370" t="s">
        <v>356</v>
      </c>
      <c r="AX33" s="370" t="s">
        <v>356</v>
      </c>
      <c r="AY33" s="370" t="s">
        <v>356</v>
      </c>
      <c r="AZ33" s="370" t="s">
        <v>356</v>
      </c>
      <c r="BA33" s="370" t="s">
        <v>356</v>
      </c>
      <c r="BB33" s="370" t="s">
        <v>356</v>
      </c>
      <c r="BC33" s="99" t="s">
        <v>356</v>
      </c>
      <c r="BD33" s="99" t="s">
        <v>356</v>
      </c>
      <c r="BE33" t="s">
        <v>356</v>
      </c>
      <c r="BF33">
        <v>4.3400000000000001E-2</v>
      </c>
    </row>
    <row r="34" spans="1:58" hidden="1">
      <c r="A34" s="370">
        <v>503.54</v>
      </c>
      <c r="B34" s="370">
        <v>566.30999999999995</v>
      </c>
      <c r="C34" s="370">
        <v>565.96</v>
      </c>
      <c r="D34" s="370">
        <v>502.23</v>
      </c>
      <c r="E34" s="370">
        <v>628.84</v>
      </c>
      <c r="F34" s="370">
        <v>628.84</v>
      </c>
      <c r="G34" s="370">
        <v>856.92</v>
      </c>
      <c r="H34" s="370" t="s">
        <v>356</v>
      </c>
      <c r="I34" s="370">
        <v>946.96</v>
      </c>
      <c r="J34" s="370">
        <v>439.54</v>
      </c>
      <c r="K34" s="370">
        <v>945.2</v>
      </c>
      <c r="L34" s="370" t="s">
        <v>356</v>
      </c>
      <c r="M34" s="370" t="s">
        <v>356</v>
      </c>
      <c r="N34" s="370" t="s">
        <v>356</v>
      </c>
      <c r="O34" s="370" t="s">
        <v>356</v>
      </c>
      <c r="P34" s="370">
        <v>566.30999999999995</v>
      </c>
      <c r="Q34" s="370" t="s">
        <v>356</v>
      </c>
      <c r="R34" s="370" t="s">
        <v>356</v>
      </c>
      <c r="S34" s="370" t="s">
        <v>356</v>
      </c>
      <c r="T34" s="370" t="s">
        <v>356</v>
      </c>
      <c r="U34" s="370" t="s">
        <v>356</v>
      </c>
      <c r="V34" s="370" t="s">
        <v>356</v>
      </c>
      <c r="W34" s="370" t="s">
        <v>356</v>
      </c>
      <c r="X34" s="370" t="s">
        <v>356</v>
      </c>
      <c r="Y34" s="370" t="s">
        <v>356</v>
      </c>
      <c r="Z34" s="370" t="s">
        <v>356</v>
      </c>
      <c r="AA34" s="370" t="s">
        <v>356</v>
      </c>
      <c r="AB34" s="370" t="s">
        <v>356</v>
      </c>
      <c r="AC34" s="370" t="s">
        <v>356</v>
      </c>
      <c r="AD34" s="370" t="s">
        <v>356</v>
      </c>
      <c r="AE34" s="370" t="s">
        <v>356</v>
      </c>
      <c r="AF34" s="370" t="s">
        <v>356</v>
      </c>
      <c r="AG34" s="370" t="s">
        <v>356</v>
      </c>
      <c r="AH34" s="370" t="s">
        <v>356</v>
      </c>
      <c r="AI34" s="370" t="s">
        <v>356</v>
      </c>
      <c r="AJ34" s="370" t="s">
        <v>356</v>
      </c>
      <c r="AK34" s="370" t="s">
        <v>356</v>
      </c>
      <c r="AL34" s="370" t="s">
        <v>356</v>
      </c>
      <c r="AM34" s="370" t="s">
        <v>356</v>
      </c>
      <c r="AN34" s="370" t="s">
        <v>356</v>
      </c>
      <c r="AO34" s="370" t="s">
        <v>356</v>
      </c>
      <c r="AP34" s="370" t="s">
        <v>356</v>
      </c>
      <c r="AQ34" s="370" t="s">
        <v>356</v>
      </c>
      <c r="AR34" s="370" t="s">
        <v>356</v>
      </c>
      <c r="AS34" s="370" t="s">
        <v>356</v>
      </c>
      <c r="AT34" s="370" t="s">
        <v>356</v>
      </c>
      <c r="AU34" s="370" t="s">
        <v>356</v>
      </c>
      <c r="AV34" s="370" t="s">
        <v>356</v>
      </c>
      <c r="AW34" s="370" t="s">
        <v>356</v>
      </c>
      <c r="AX34" s="370" t="s">
        <v>356</v>
      </c>
      <c r="AY34" s="370" t="s">
        <v>356</v>
      </c>
      <c r="AZ34" s="370" t="s">
        <v>356</v>
      </c>
      <c r="BA34" s="370" t="s">
        <v>356</v>
      </c>
      <c r="BB34" s="370" t="s">
        <v>356</v>
      </c>
      <c r="BC34" s="99" t="s">
        <v>356</v>
      </c>
      <c r="BD34" s="99" t="s">
        <v>356</v>
      </c>
      <c r="BE34" t="s">
        <v>356</v>
      </c>
      <c r="BF34">
        <v>4.2700000000000002E-2</v>
      </c>
    </row>
    <row r="35" spans="1:58" hidden="1">
      <c r="A35" s="370">
        <v>503.67</v>
      </c>
      <c r="B35" s="370">
        <v>566.45000000000005</v>
      </c>
      <c r="C35" s="370">
        <v>566.12</v>
      </c>
      <c r="D35" s="370">
        <v>502.38</v>
      </c>
      <c r="E35" s="370">
        <v>629.02</v>
      </c>
      <c r="F35" s="370">
        <v>629.02</v>
      </c>
      <c r="G35" s="370">
        <v>857.16</v>
      </c>
      <c r="H35" s="370" t="s">
        <v>356</v>
      </c>
      <c r="I35" s="370">
        <v>947.25</v>
      </c>
      <c r="J35" s="370">
        <v>439.64</v>
      </c>
      <c r="K35" s="370">
        <v>945.4</v>
      </c>
      <c r="L35" s="370" t="s">
        <v>356</v>
      </c>
      <c r="M35" s="370" t="s">
        <v>356</v>
      </c>
      <c r="N35" s="370" t="s">
        <v>356</v>
      </c>
      <c r="O35" s="370" t="s">
        <v>356</v>
      </c>
      <c r="P35" s="370">
        <v>566.45000000000005</v>
      </c>
      <c r="Q35" s="370" t="s">
        <v>356</v>
      </c>
      <c r="R35" s="370" t="s">
        <v>356</v>
      </c>
      <c r="S35" s="370" t="s">
        <v>356</v>
      </c>
      <c r="T35" s="370" t="s">
        <v>356</v>
      </c>
      <c r="U35" s="370" t="s">
        <v>356</v>
      </c>
      <c r="V35" s="370" t="s">
        <v>356</v>
      </c>
      <c r="W35" s="370" t="s">
        <v>356</v>
      </c>
      <c r="X35" s="370" t="s">
        <v>356</v>
      </c>
      <c r="Y35" s="370" t="s">
        <v>356</v>
      </c>
      <c r="Z35" s="370" t="s">
        <v>356</v>
      </c>
      <c r="AA35" s="370" t="s">
        <v>356</v>
      </c>
      <c r="AB35" s="370" t="s">
        <v>356</v>
      </c>
      <c r="AC35" s="370" t="s">
        <v>356</v>
      </c>
      <c r="AD35" s="370" t="s">
        <v>356</v>
      </c>
      <c r="AE35" s="370" t="s">
        <v>356</v>
      </c>
      <c r="AF35" s="370" t="s">
        <v>356</v>
      </c>
      <c r="AG35" s="370" t="s">
        <v>356</v>
      </c>
      <c r="AH35" s="370" t="s">
        <v>356</v>
      </c>
      <c r="AI35" s="370" t="s">
        <v>356</v>
      </c>
      <c r="AJ35" s="370" t="s">
        <v>356</v>
      </c>
      <c r="AK35" s="370" t="s">
        <v>356</v>
      </c>
      <c r="AL35" s="370" t="s">
        <v>356</v>
      </c>
      <c r="AM35" s="370" t="s">
        <v>356</v>
      </c>
      <c r="AN35" s="370" t="s">
        <v>356</v>
      </c>
      <c r="AO35" s="370" t="s">
        <v>356</v>
      </c>
      <c r="AP35" s="370" t="s">
        <v>356</v>
      </c>
      <c r="AQ35" s="370" t="s">
        <v>356</v>
      </c>
      <c r="AR35" s="370" t="s">
        <v>356</v>
      </c>
      <c r="AS35" s="370" t="s">
        <v>356</v>
      </c>
      <c r="AT35" s="370" t="s">
        <v>356</v>
      </c>
      <c r="AU35" s="370" t="s">
        <v>356</v>
      </c>
      <c r="AV35" s="370" t="s">
        <v>356</v>
      </c>
      <c r="AW35" s="370" t="s">
        <v>356</v>
      </c>
      <c r="AX35" s="370" t="s">
        <v>356</v>
      </c>
      <c r="AY35" s="370" t="s">
        <v>356</v>
      </c>
      <c r="AZ35" s="370" t="s">
        <v>356</v>
      </c>
      <c r="BA35" s="370" t="s">
        <v>356</v>
      </c>
      <c r="BB35" s="370" t="s">
        <v>356</v>
      </c>
      <c r="BC35" s="99" t="s">
        <v>356</v>
      </c>
      <c r="BD35" s="99" t="s">
        <v>356</v>
      </c>
      <c r="BE35" t="s">
        <v>356</v>
      </c>
      <c r="BF35">
        <v>4.2099999999999999E-2</v>
      </c>
    </row>
    <row r="36" spans="1:58" hidden="1">
      <c r="A36" s="370">
        <v>503.83</v>
      </c>
      <c r="B36" s="370">
        <v>566.57000000000005</v>
      </c>
      <c r="C36" s="370">
        <v>566.29</v>
      </c>
      <c r="D36" s="370">
        <v>502.48</v>
      </c>
      <c r="E36" s="370">
        <v>629.19000000000005</v>
      </c>
      <c r="F36" s="370">
        <v>629.19000000000005</v>
      </c>
      <c r="G36" s="370">
        <v>857.41</v>
      </c>
      <c r="H36" s="370" t="s">
        <v>356</v>
      </c>
      <c r="I36" s="370">
        <v>947.49</v>
      </c>
      <c r="J36" s="370">
        <v>439.8</v>
      </c>
      <c r="K36" s="370">
        <v>945.66</v>
      </c>
      <c r="L36" s="370" t="s">
        <v>356</v>
      </c>
      <c r="M36" s="370" t="s">
        <v>356</v>
      </c>
      <c r="N36" s="370" t="s">
        <v>356</v>
      </c>
      <c r="O36" s="370" t="s">
        <v>356</v>
      </c>
      <c r="P36" s="370">
        <v>566.57000000000005</v>
      </c>
      <c r="Q36" s="370" t="s">
        <v>356</v>
      </c>
      <c r="R36" s="370" t="s">
        <v>356</v>
      </c>
      <c r="S36" s="370" t="s">
        <v>356</v>
      </c>
      <c r="T36" s="370" t="s">
        <v>356</v>
      </c>
      <c r="U36" s="370" t="s">
        <v>356</v>
      </c>
      <c r="V36" s="370" t="s">
        <v>356</v>
      </c>
      <c r="W36" s="370" t="s">
        <v>356</v>
      </c>
      <c r="X36" s="370" t="s">
        <v>356</v>
      </c>
      <c r="Y36" s="370" t="s">
        <v>356</v>
      </c>
      <c r="Z36" s="370" t="s">
        <v>356</v>
      </c>
      <c r="AA36" s="370" t="s">
        <v>356</v>
      </c>
      <c r="AB36" s="370" t="s">
        <v>356</v>
      </c>
      <c r="AC36" s="370" t="s">
        <v>356</v>
      </c>
      <c r="AD36" s="370" t="s">
        <v>356</v>
      </c>
      <c r="AE36" s="370" t="s">
        <v>356</v>
      </c>
      <c r="AF36" s="370" t="s">
        <v>356</v>
      </c>
      <c r="AG36" s="370" t="s">
        <v>356</v>
      </c>
      <c r="AH36" s="370" t="s">
        <v>356</v>
      </c>
      <c r="AI36" s="370" t="s">
        <v>356</v>
      </c>
      <c r="AJ36" s="370" t="s">
        <v>356</v>
      </c>
      <c r="AK36" s="370" t="s">
        <v>356</v>
      </c>
      <c r="AL36" s="370" t="s">
        <v>356</v>
      </c>
      <c r="AM36" s="370" t="s">
        <v>356</v>
      </c>
      <c r="AN36" s="370" t="s">
        <v>356</v>
      </c>
      <c r="AO36" s="370" t="s">
        <v>356</v>
      </c>
      <c r="AP36" s="370" t="s">
        <v>356</v>
      </c>
      <c r="AQ36" s="370" t="s">
        <v>356</v>
      </c>
      <c r="AR36" s="370" t="s">
        <v>356</v>
      </c>
      <c r="AS36" s="370" t="s">
        <v>356</v>
      </c>
      <c r="AT36" s="370" t="s">
        <v>356</v>
      </c>
      <c r="AU36" s="370" t="s">
        <v>356</v>
      </c>
      <c r="AV36" s="370" t="s">
        <v>356</v>
      </c>
      <c r="AW36" s="370" t="s">
        <v>356</v>
      </c>
      <c r="AX36" s="370" t="s">
        <v>356</v>
      </c>
      <c r="AY36" s="370" t="s">
        <v>356</v>
      </c>
      <c r="AZ36" s="370" t="s">
        <v>356</v>
      </c>
      <c r="BA36" s="370" t="s">
        <v>356</v>
      </c>
      <c r="BB36" s="370" t="s">
        <v>356</v>
      </c>
      <c r="BC36" s="99" t="s">
        <v>356</v>
      </c>
      <c r="BD36" s="99" t="s">
        <v>356</v>
      </c>
      <c r="BE36" t="s">
        <v>356</v>
      </c>
      <c r="BF36">
        <v>4.1500000000000002E-2</v>
      </c>
    </row>
    <row r="37" spans="1:58" hidden="1">
      <c r="A37" s="370">
        <v>504</v>
      </c>
      <c r="B37" s="370">
        <v>566.66999999999996</v>
      </c>
      <c r="C37" s="370">
        <v>566.39</v>
      </c>
      <c r="D37" s="370">
        <v>502.55</v>
      </c>
      <c r="E37" s="370">
        <v>629.32000000000005</v>
      </c>
      <c r="F37" s="370">
        <v>629.32000000000005</v>
      </c>
      <c r="G37" s="370">
        <v>857.64</v>
      </c>
      <c r="H37" s="370" t="s">
        <v>356</v>
      </c>
      <c r="I37" s="370">
        <v>947.75</v>
      </c>
      <c r="J37" s="370">
        <v>439.97</v>
      </c>
      <c r="K37" s="370">
        <v>945.88</v>
      </c>
      <c r="L37" s="370" t="s">
        <v>356</v>
      </c>
      <c r="M37" s="370" t="s">
        <v>356</v>
      </c>
      <c r="N37" s="370" t="s">
        <v>356</v>
      </c>
      <c r="O37" s="370" t="s">
        <v>356</v>
      </c>
      <c r="P37" s="370">
        <v>566.66999999999996</v>
      </c>
      <c r="Q37" s="370" t="s">
        <v>356</v>
      </c>
      <c r="R37" s="370" t="s">
        <v>356</v>
      </c>
      <c r="S37" s="370" t="s">
        <v>356</v>
      </c>
      <c r="T37" s="370" t="s">
        <v>356</v>
      </c>
      <c r="U37" s="370" t="s">
        <v>356</v>
      </c>
      <c r="V37" s="370" t="s">
        <v>356</v>
      </c>
      <c r="W37" s="370" t="s">
        <v>356</v>
      </c>
      <c r="X37" s="370" t="s">
        <v>356</v>
      </c>
      <c r="Y37" s="370" t="s">
        <v>356</v>
      </c>
      <c r="Z37" s="370" t="s">
        <v>356</v>
      </c>
      <c r="AA37" s="370" t="s">
        <v>356</v>
      </c>
      <c r="AB37" s="370" t="s">
        <v>356</v>
      </c>
      <c r="AC37" s="370" t="s">
        <v>356</v>
      </c>
      <c r="AD37" s="370" t="s">
        <v>356</v>
      </c>
      <c r="AE37" s="370" t="s">
        <v>356</v>
      </c>
      <c r="AF37" s="370" t="s">
        <v>356</v>
      </c>
      <c r="AG37" s="370" t="s">
        <v>356</v>
      </c>
      <c r="AH37" s="370" t="s">
        <v>356</v>
      </c>
      <c r="AI37" s="370" t="s">
        <v>356</v>
      </c>
      <c r="AJ37" s="370" t="s">
        <v>356</v>
      </c>
      <c r="AK37" s="370" t="s">
        <v>356</v>
      </c>
      <c r="AL37" s="370" t="s">
        <v>356</v>
      </c>
      <c r="AM37" s="370" t="s">
        <v>356</v>
      </c>
      <c r="AN37" s="370" t="s">
        <v>356</v>
      </c>
      <c r="AO37" s="370" t="s">
        <v>356</v>
      </c>
      <c r="AP37" s="370" t="s">
        <v>356</v>
      </c>
      <c r="AQ37" s="370" t="s">
        <v>356</v>
      </c>
      <c r="AR37" s="370" t="s">
        <v>356</v>
      </c>
      <c r="AS37" s="370" t="s">
        <v>356</v>
      </c>
      <c r="AT37" s="370" t="s">
        <v>356</v>
      </c>
      <c r="AU37" s="370" t="s">
        <v>356</v>
      </c>
      <c r="AV37" s="370" t="s">
        <v>356</v>
      </c>
      <c r="AW37" s="370" t="s">
        <v>356</v>
      </c>
      <c r="AX37" s="370" t="s">
        <v>356</v>
      </c>
      <c r="AY37" s="370" t="s">
        <v>356</v>
      </c>
      <c r="AZ37" s="370" t="s">
        <v>356</v>
      </c>
      <c r="BA37" s="370" t="s">
        <v>356</v>
      </c>
      <c r="BB37" s="370" t="s">
        <v>356</v>
      </c>
      <c r="BC37" s="99" t="s">
        <v>356</v>
      </c>
      <c r="BD37" s="99" t="s">
        <v>356</v>
      </c>
      <c r="BE37" t="s">
        <v>356</v>
      </c>
      <c r="BF37">
        <v>4.0800000000000003E-2</v>
      </c>
    </row>
    <row r="38" spans="1:58" hidden="1">
      <c r="A38" s="370">
        <v>504.15</v>
      </c>
      <c r="B38" s="370">
        <v>566.87</v>
      </c>
      <c r="C38" s="370">
        <v>566.53</v>
      </c>
      <c r="D38" s="370">
        <v>502.68</v>
      </c>
      <c r="E38" s="370">
        <v>629.47</v>
      </c>
      <c r="F38" s="370">
        <v>629.47</v>
      </c>
      <c r="G38" s="370">
        <v>857.79</v>
      </c>
      <c r="H38" s="370" t="s">
        <v>356</v>
      </c>
      <c r="I38" s="370">
        <v>948.04</v>
      </c>
      <c r="J38" s="370">
        <v>440.14</v>
      </c>
      <c r="K38" s="370">
        <v>946.15</v>
      </c>
      <c r="L38" s="370" t="s">
        <v>356</v>
      </c>
      <c r="M38" s="370" t="s">
        <v>356</v>
      </c>
      <c r="N38" s="370" t="s">
        <v>356</v>
      </c>
      <c r="O38" s="370" t="s">
        <v>356</v>
      </c>
      <c r="P38" s="370">
        <v>566.87</v>
      </c>
      <c r="Q38" s="370" t="s">
        <v>356</v>
      </c>
      <c r="R38" s="370" t="s">
        <v>356</v>
      </c>
      <c r="S38" s="370" t="s">
        <v>356</v>
      </c>
      <c r="T38" s="370" t="s">
        <v>356</v>
      </c>
      <c r="U38" s="370" t="s">
        <v>356</v>
      </c>
      <c r="V38" s="370" t="s">
        <v>356</v>
      </c>
      <c r="W38" s="370" t="s">
        <v>356</v>
      </c>
      <c r="X38" s="370" t="s">
        <v>356</v>
      </c>
      <c r="Y38" s="370" t="s">
        <v>356</v>
      </c>
      <c r="Z38" s="370" t="s">
        <v>356</v>
      </c>
      <c r="AA38" s="370" t="s">
        <v>356</v>
      </c>
      <c r="AB38" s="370" t="s">
        <v>356</v>
      </c>
      <c r="AC38" s="370" t="s">
        <v>356</v>
      </c>
      <c r="AD38" s="370" t="s">
        <v>356</v>
      </c>
      <c r="AE38" s="370" t="s">
        <v>356</v>
      </c>
      <c r="AF38" s="370" t="s">
        <v>356</v>
      </c>
      <c r="AG38" s="370" t="s">
        <v>356</v>
      </c>
      <c r="AH38" s="370" t="s">
        <v>356</v>
      </c>
      <c r="AI38" s="370" t="s">
        <v>356</v>
      </c>
      <c r="AJ38" s="370" t="s">
        <v>356</v>
      </c>
      <c r="AK38" s="370" t="s">
        <v>356</v>
      </c>
      <c r="AL38" s="370" t="s">
        <v>356</v>
      </c>
      <c r="AM38" s="370" t="s">
        <v>356</v>
      </c>
      <c r="AN38" s="370" t="s">
        <v>356</v>
      </c>
      <c r="AO38" s="370" t="s">
        <v>356</v>
      </c>
      <c r="AP38" s="370" t="s">
        <v>356</v>
      </c>
      <c r="AQ38" s="370" t="s">
        <v>356</v>
      </c>
      <c r="AR38" s="370" t="s">
        <v>356</v>
      </c>
      <c r="AS38" s="370" t="s">
        <v>356</v>
      </c>
      <c r="AT38" s="370" t="s">
        <v>356</v>
      </c>
      <c r="AU38" s="370" t="s">
        <v>356</v>
      </c>
      <c r="AV38" s="370" t="s">
        <v>356</v>
      </c>
      <c r="AW38" s="370" t="s">
        <v>356</v>
      </c>
      <c r="AX38" s="370" t="s">
        <v>356</v>
      </c>
      <c r="AY38" s="370" t="s">
        <v>356</v>
      </c>
      <c r="AZ38" s="370" t="s">
        <v>356</v>
      </c>
      <c r="BA38" s="370" t="s">
        <v>356</v>
      </c>
      <c r="BB38" s="370" t="s">
        <v>356</v>
      </c>
      <c r="BC38" s="99" t="s">
        <v>356</v>
      </c>
      <c r="BD38" s="99" t="s">
        <v>356</v>
      </c>
      <c r="BE38" t="s">
        <v>356</v>
      </c>
      <c r="BF38">
        <v>4.02E-2</v>
      </c>
    </row>
    <row r="39" spans="1:58" hidden="1">
      <c r="A39" s="370">
        <v>504.27</v>
      </c>
      <c r="B39" s="370">
        <v>567.08000000000004</v>
      </c>
      <c r="C39" s="370">
        <v>566.71</v>
      </c>
      <c r="D39" s="370">
        <v>502.84</v>
      </c>
      <c r="E39" s="370">
        <v>629.67999999999995</v>
      </c>
      <c r="F39" s="370">
        <v>629.67999999999995</v>
      </c>
      <c r="G39" s="370">
        <v>857.97</v>
      </c>
      <c r="H39" s="370" t="s">
        <v>356</v>
      </c>
      <c r="I39" s="370">
        <v>948.23</v>
      </c>
      <c r="J39" s="370">
        <v>440.22</v>
      </c>
      <c r="K39" s="370">
        <v>946.37</v>
      </c>
      <c r="L39" s="370" t="s">
        <v>356</v>
      </c>
      <c r="M39" s="370" t="s">
        <v>356</v>
      </c>
      <c r="N39" s="370" t="s">
        <v>356</v>
      </c>
      <c r="O39" s="370" t="s">
        <v>356</v>
      </c>
      <c r="P39" s="370">
        <v>567.08000000000004</v>
      </c>
      <c r="Q39" s="370" t="s">
        <v>356</v>
      </c>
      <c r="R39" s="370" t="s">
        <v>356</v>
      </c>
      <c r="S39" s="370" t="s">
        <v>356</v>
      </c>
      <c r="T39" s="370" t="s">
        <v>356</v>
      </c>
      <c r="U39" s="370" t="s">
        <v>356</v>
      </c>
      <c r="V39" s="370" t="s">
        <v>356</v>
      </c>
      <c r="W39" s="370" t="s">
        <v>356</v>
      </c>
      <c r="X39" s="370" t="s">
        <v>356</v>
      </c>
      <c r="Y39" s="370" t="s">
        <v>356</v>
      </c>
      <c r="Z39" s="370" t="s">
        <v>356</v>
      </c>
      <c r="AA39" s="370" t="s">
        <v>356</v>
      </c>
      <c r="AB39" s="370" t="s">
        <v>356</v>
      </c>
      <c r="AC39" s="370" t="s">
        <v>356</v>
      </c>
      <c r="AD39" s="370" t="s">
        <v>356</v>
      </c>
      <c r="AE39" s="370" t="s">
        <v>356</v>
      </c>
      <c r="AF39" s="370" t="s">
        <v>356</v>
      </c>
      <c r="AG39" s="370" t="s">
        <v>356</v>
      </c>
      <c r="AH39" s="370" t="s">
        <v>356</v>
      </c>
      <c r="AI39" s="370" t="s">
        <v>356</v>
      </c>
      <c r="AJ39" s="370" t="s">
        <v>356</v>
      </c>
      <c r="AK39" s="370" t="s">
        <v>356</v>
      </c>
      <c r="AL39" s="370" t="s">
        <v>356</v>
      </c>
      <c r="AM39" s="370" t="s">
        <v>356</v>
      </c>
      <c r="AN39" s="370" t="s">
        <v>356</v>
      </c>
      <c r="AO39" s="370" t="s">
        <v>356</v>
      </c>
      <c r="AP39" s="370" t="s">
        <v>356</v>
      </c>
      <c r="AQ39" s="370" t="s">
        <v>356</v>
      </c>
      <c r="AR39" s="370" t="s">
        <v>356</v>
      </c>
      <c r="AS39" s="370" t="s">
        <v>356</v>
      </c>
      <c r="AT39" s="370" t="s">
        <v>356</v>
      </c>
      <c r="AU39" s="370" t="s">
        <v>356</v>
      </c>
      <c r="AV39" s="370" t="s">
        <v>356</v>
      </c>
      <c r="AW39" s="370" t="s">
        <v>356</v>
      </c>
      <c r="AX39" s="370" t="s">
        <v>356</v>
      </c>
      <c r="AY39" s="370" t="s">
        <v>356</v>
      </c>
      <c r="AZ39" s="370" t="s">
        <v>356</v>
      </c>
      <c r="BA39" s="370" t="s">
        <v>356</v>
      </c>
      <c r="BB39" s="370" t="s">
        <v>356</v>
      </c>
      <c r="BC39" s="99" t="s">
        <v>356</v>
      </c>
      <c r="BD39" s="99" t="s">
        <v>356</v>
      </c>
      <c r="BE39" t="s">
        <v>356</v>
      </c>
      <c r="BF39">
        <v>3.9600000000000003E-2</v>
      </c>
    </row>
    <row r="40" spans="1:58" hidden="1">
      <c r="A40" s="370">
        <v>504.37</v>
      </c>
      <c r="B40" s="370">
        <v>567.23</v>
      </c>
      <c r="C40" s="370">
        <v>566.9</v>
      </c>
      <c r="D40" s="370">
        <v>502.98</v>
      </c>
      <c r="E40" s="370">
        <v>629.88</v>
      </c>
      <c r="F40" s="370">
        <v>629.88</v>
      </c>
      <c r="G40" s="370">
        <v>858.23</v>
      </c>
      <c r="H40" s="370" t="s">
        <v>356</v>
      </c>
      <c r="I40" s="370">
        <v>948.5</v>
      </c>
      <c r="J40" s="370">
        <v>440.34</v>
      </c>
      <c r="K40" s="370">
        <v>946.7</v>
      </c>
      <c r="L40" s="370" t="s">
        <v>356</v>
      </c>
      <c r="M40" s="370" t="s">
        <v>356</v>
      </c>
      <c r="N40" s="370" t="s">
        <v>356</v>
      </c>
      <c r="O40" s="370" t="s">
        <v>356</v>
      </c>
      <c r="P40" s="370">
        <v>567.23</v>
      </c>
      <c r="Q40" s="370" t="s">
        <v>356</v>
      </c>
      <c r="R40" s="370" t="s">
        <v>356</v>
      </c>
      <c r="S40" s="370" t="s">
        <v>356</v>
      </c>
      <c r="T40" s="370" t="s">
        <v>356</v>
      </c>
      <c r="U40" s="370" t="s">
        <v>356</v>
      </c>
      <c r="V40" s="370" t="s">
        <v>356</v>
      </c>
      <c r="W40" s="370" t="s">
        <v>356</v>
      </c>
      <c r="X40" s="370" t="s">
        <v>356</v>
      </c>
      <c r="Y40" s="370" t="s">
        <v>356</v>
      </c>
      <c r="Z40" s="370" t="s">
        <v>356</v>
      </c>
      <c r="AA40" s="370" t="s">
        <v>356</v>
      </c>
      <c r="AB40" s="370" t="s">
        <v>356</v>
      </c>
      <c r="AC40" s="370" t="s">
        <v>356</v>
      </c>
      <c r="AD40" s="370" t="s">
        <v>356</v>
      </c>
      <c r="AE40" s="370" t="s">
        <v>356</v>
      </c>
      <c r="AF40" s="370" t="s">
        <v>356</v>
      </c>
      <c r="AG40" s="370" t="s">
        <v>356</v>
      </c>
      <c r="AH40" s="370" t="s">
        <v>356</v>
      </c>
      <c r="AI40" s="370" t="s">
        <v>356</v>
      </c>
      <c r="AJ40" s="370" t="s">
        <v>356</v>
      </c>
      <c r="AK40" s="370" t="s">
        <v>356</v>
      </c>
      <c r="AL40" s="370" t="s">
        <v>356</v>
      </c>
      <c r="AM40" s="370" t="s">
        <v>356</v>
      </c>
      <c r="AN40" s="370" t="s">
        <v>356</v>
      </c>
      <c r="AO40" s="370" t="s">
        <v>356</v>
      </c>
      <c r="AP40" s="370" t="s">
        <v>356</v>
      </c>
      <c r="AQ40" s="370" t="s">
        <v>356</v>
      </c>
      <c r="AR40" s="370" t="s">
        <v>356</v>
      </c>
      <c r="AS40" s="370" t="s">
        <v>356</v>
      </c>
      <c r="AT40" s="370" t="s">
        <v>356</v>
      </c>
      <c r="AU40" s="370" t="s">
        <v>356</v>
      </c>
      <c r="AV40" s="370" t="s">
        <v>356</v>
      </c>
      <c r="AW40" s="370" t="s">
        <v>356</v>
      </c>
      <c r="AX40" s="370" t="s">
        <v>356</v>
      </c>
      <c r="AY40" s="370" t="s">
        <v>356</v>
      </c>
      <c r="AZ40" s="370" t="s">
        <v>356</v>
      </c>
      <c r="BA40" s="370" t="s">
        <v>356</v>
      </c>
      <c r="BB40" s="370" t="s">
        <v>356</v>
      </c>
      <c r="BC40" s="99" t="s">
        <v>356</v>
      </c>
      <c r="BD40" s="99" t="s">
        <v>356</v>
      </c>
      <c r="BE40" t="s">
        <v>356</v>
      </c>
      <c r="BF40">
        <v>3.8899999999999997E-2</v>
      </c>
    </row>
    <row r="41" spans="1:58" hidden="1">
      <c r="A41" s="370">
        <v>504.47</v>
      </c>
      <c r="B41" s="370">
        <v>567.39</v>
      </c>
      <c r="C41" s="370">
        <v>567.05999999999995</v>
      </c>
      <c r="D41" s="370">
        <v>503.13</v>
      </c>
      <c r="E41" s="370">
        <v>630.05999999999995</v>
      </c>
      <c r="F41" s="370">
        <v>630.05999999999995</v>
      </c>
      <c r="G41" s="370">
        <v>858.43</v>
      </c>
      <c r="H41" s="370" t="s">
        <v>356</v>
      </c>
      <c r="I41" s="370">
        <v>948.76</v>
      </c>
      <c r="J41" s="370">
        <v>440.44</v>
      </c>
      <c r="K41" s="370">
        <v>946.95</v>
      </c>
      <c r="L41" s="370" t="s">
        <v>356</v>
      </c>
      <c r="M41" s="370" t="s">
        <v>356</v>
      </c>
      <c r="N41" s="370" t="s">
        <v>356</v>
      </c>
      <c r="O41" s="370">
        <v>630.77</v>
      </c>
      <c r="P41" s="370">
        <v>567.39</v>
      </c>
      <c r="Q41" s="370">
        <v>949.87</v>
      </c>
      <c r="R41" s="370">
        <v>946.96</v>
      </c>
      <c r="S41" s="370">
        <v>473.25</v>
      </c>
      <c r="T41" s="370">
        <v>951.38</v>
      </c>
      <c r="U41" s="370">
        <v>555.72</v>
      </c>
      <c r="V41" s="370">
        <v>508</v>
      </c>
      <c r="W41" s="370">
        <v>507</v>
      </c>
      <c r="X41" s="370">
        <v>947.6</v>
      </c>
      <c r="Y41" s="370">
        <v>632</v>
      </c>
      <c r="Z41" s="370">
        <v>189.36</v>
      </c>
      <c r="AA41" s="370">
        <v>507</v>
      </c>
      <c r="AB41" s="370">
        <v>632</v>
      </c>
      <c r="AC41" s="370">
        <v>737</v>
      </c>
      <c r="AD41" s="370">
        <v>966.24</v>
      </c>
      <c r="AE41" s="370">
        <v>644.70000000000005</v>
      </c>
      <c r="AF41" s="370">
        <v>784.2</v>
      </c>
      <c r="AG41" s="370">
        <v>82.8</v>
      </c>
      <c r="AH41" s="370">
        <v>736.8</v>
      </c>
      <c r="AI41" s="370">
        <v>836.01</v>
      </c>
      <c r="AJ41" s="370">
        <v>92.1</v>
      </c>
      <c r="AK41" s="370">
        <v>948.03</v>
      </c>
      <c r="AL41" s="370">
        <v>377.95</v>
      </c>
      <c r="AM41" s="370">
        <v>993.24</v>
      </c>
      <c r="AN41" s="370">
        <v>919.2</v>
      </c>
      <c r="AO41" s="370">
        <v>587.25</v>
      </c>
      <c r="AP41" s="370">
        <v>621.6</v>
      </c>
      <c r="AQ41" s="370" t="s">
        <v>356</v>
      </c>
      <c r="AR41" s="370" t="s">
        <v>356</v>
      </c>
      <c r="AS41" s="370" t="s">
        <v>356</v>
      </c>
      <c r="AT41" s="370" t="s">
        <v>356</v>
      </c>
      <c r="AU41" s="370" t="s">
        <v>356</v>
      </c>
      <c r="AV41" s="370" t="s">
        <v>356</v>
      </c>
      <c r="AW41" s="370" t="s">
        <v>356</v>
      </c>
      <c r="AX41" s="370" t="s">
        <v>356</v>
      </c>
      <c r="AY41" s="370" t="s">
        <v>356</v>
      </c>
      <c r="AZ41" s="370" t="s">
        <v>356</v>
      </c>
      <c r="BA41" s="370" t="s">
        <v>356</v>
      </c>
      <c r="BB41" s="370" t="s">
        <v>356</v>
      </c>
      <c r="BC41" s="99">
        <v>947.09</v>
      </c>
      <c r="BD41" s="99" t="s">
        <v>356</v>
      </c>
      <c r="BE41">
        <v>863.66</v>
      </c>
      <c r="BF41">
        <v>3.8300000000000001E-2</v>
      </c>
    </row>
    <row r="42" spans="1:58" hidden="1">
      <c r="A42" s="370">
        <v>504.64</v>
      </c>
      <c r="B42" s="370">
        <v>567.55999999999995</v>
      </c>
      <c r="C42" s="370">
        <v>567.23</v>
      </c>
      <c r="D42" s="370">
        <v>503.23</v>
      </c>
      <c r="E42" s="370">
        <v>630.26</v>
      </c>
      <c r="F42" s="370">
        <v>630.26</v>
      </c>
      <c r="G42" s="370">
        <v>858.84</v>
      </c>
      <c r="H42" s="370" t="s">
        <v>356</v>
      </c>
      <c r="I42" s="370">
        <v>949</v>
      </c>
      <c r="J42" s="370">
        <v>440.55</v>
      </c>
      <c r="K42" s="370">
        <v>947.21</v>
      </c>
      <c r="L42" s="370" t="s">
        <v>356</v>
      </c>
      <c r="M42" s="370" t="s">
        <v>356</v>
      </c>
      <c r="N42" s="370" t="s">
        <v>356</v>
      </c>
      <c r="O42" s="370">
        <v>630.99</v>
      </c>
      <c r="P42" s="370">
        <v>567.55999999999995</v>
      </c>
      <c r="Q42" s="370">
        <v>950.16</v>
      </c>
      <c r="R42" s="370">
        <v>947.21</v>
      </c>
      <c r="S42" s="370">
        <v>473.35</v>
      </c>
      <c r="T42" s="370">
        <v>951.72</v>
      </c>
      <c r="U42" s="370">
        <v>555.85</v>
      </c>
      <c r="V42" s="370">
        <v>508</v>
      </c>
      <c r="W42" s="370">
        <v>507</v>
      </c>
      <c r="X42" s="370">
        <v>947.91</v>
      </c>
      <c r="Y42" s="370">
        <v>632</v>
      </c>
      <c r="Z42" s="370">
        <v>189.42</v>
      </c>
      <c r="AA42" s="370">
        <v>507</v>
      </c>
      <c r="AB42" s="370">
        <v>632</v>
      </c>
      <c r="AC42" s="370">
        <v>737</v>
      </c>
      <c r="AD42" s="370">
        <v>966.36</v>
      </c>
      <c r="AE42" s="370">
        <v>644.70000000000005</v>
      </c>
      <c r="AF42" s="370">
        <v>784.2</v>
      </c>
      <c r="AG42" s="370">
        <v>82.85</v>
      </c>
      <c r="AH42" s="370">
        <v>736.8</v>
      </c>
      <c r="AI42" s="370">
        <v>836.01</v>
      </c>
      <c r="AJ42" s="370">
        <v>92.1</v>
      </c>
      <c r="AK42" s="370">
        <v>948.31</v>
      </c>
      <c r="AL42" s="370">
        <v>378.07</v>
      </c>
      <c r="AM42" s="370">
        <v>993.38</v>
      </c>
      <c r="AN42" s="370">
        <v>919.8</v>
      </c>
      <c r="AO42" s="370">
        <v>587.5</v>
      </c>
      <c r="AP42" s="370">
        <v>622.83000000000004</v>
      </c>
      <c r="AQ42" s="370" t="s">
        <v>356</v>
      </c>
      <c r="AR42" s="370" t="s">
        <v>356</v>
      </c>
      <c r="AS42" s="370" t="s">
        <v>356</v>
      </c>
      <c r="AT42" s="370" t="s">
        <v>356</v>
      </c>
      <c r="AU42" s="370" t="s">
        <v>356</v>
      </c>
      <c r="AV42" s="370" t="s">
        <v>356</v>
      </c>
      <c r="AW42" s="370" t="s">
        <v>356</v>
      </c>
      <c r="AX42" s="370" t="s">
        <v>356</v>
      </c>
      <c r="AY42" s="370" t="s">
        <v>356</v>
      </c>
      <c r="AZ42" s="370" t="s">
        <v>356</v>
      </c>
      <c r="BA42" s="370" t="s">
        <v>356</v>
      </c>
      <c r="BB42" s="370" t="s">
        <v>356</v>
      </c>
      <c r="BC42" s="99">
        <v>947.36</v>
      </c>
      <c r="BD42" s="99" t="s">
        <v>356</v>
      </c>
      <c r="BE42">
        <v>863.88</v>
      </c>
      <c r="BF42">
        <v>3.7699999999999997E-2</v>
      </c>
    </row>
    <row r="43" spans="1:58" hidden="1">
      <c r="A43" s="370">
        <v>504.8</v>
      </c>
      <c r="B43" s="370">
        <v>567.70000000000005</v>
      </c>
      <c r="C43" s="370">
        <v>567.35</v>
      </c>
      <c r="D43" s="370">
        <v>503.39</v>
      </c>
      <c r="E43" s="370">
        <v>630.39</v>
      </c>
      <c r="F43" s="370">
        <v>630.39</v>
      </c>
      <c r="G43" s="370">
        <v>859.13</v>
      </c>
      <c r="H43" s="370" t="s">
        <v>356</v>
      </c>
      <c r="I43" s="370">
        <v>949.27</v>
      </c>
      <c r="J43" s="370">
        <v>440.68</v>
      </c>
      <c r="K43" s="370">
        <v>947.48</v>
      </c>
      <c r="L43" s="370" t="s">
        <v>356</v>
      </c>
      <c r="M43" s="370" t="s">
        <v>356</v>
      </c>
      <c r="N43" s="370" t="s">
        <v>356</v>
      </c>
      <c r="O43" s="370">
        <v>631.16</v>
      </c>
      <c r="P43" s="370">
        <v>567.70000000000005</v>
      </c>
      <c r="Q43" s="370">
        <v>950.39</v>
      </c>
      <c r="R43" s="370">
        <v>947.49</v>
      </c>
      <c r="S43" s="370">
        <v>473.44</v>
      </c>
      <c r="T43" s="370">
        <v>951.91</v>
      </c>
      <c r="U43" s="370">
        <v>555.96</v>
      </c>
      <c r="V43" s="370">
        <v>508</v>
      </c>
      <c r="W43" s="370">
        <v>507</v>
      </c>
      <c r="X43" s="370">
        <v>948.19</v>
      </c>
      <c r="Y43" s="370">
        <v>632</v>
      </c>
      <c r="Z43" s="370">
        <v>189.48</v>
      </c>
      <c r="AA43" s="370">
        <v>507</v>
      </c>
      <c r="AB43" s="370">
        <v>632</v>
      </c>
      <c r="AC43" s="370">
        <v>737</v>
      </c>
      <c r="AD43" s="370">
        <v>966.88</v>
      </c>
      <c r="AE43" s="370">
        <v>645.4</v>
      </c>
      <c r="AF43" s="370">
        <v>784.4</v>
      </c>
      <c r="AG43" s="370">
        <v>82.94</v>
      </c>
      <c r="AH43" s="370">
        <v>737.6</v>
      </c>
      <c r="AI43" s="370">
        <v>836.82</v>
      </c>
      <c r="AJ43" s="370">
        <v>92.2</v>
      </c>
      <c r="AK43" s="370">
        <v>948.66</v>
      </c>
      <c r="AL43" s="370">
        <v>378.21</v>
      </c>
      <c r="AM43" s="370">
        <v>993.5</v>
      </c>
      <c r="AN43" s="370">
        <v>920.4</v>
      </c>
      <c r="AO43" s="370">
        <v>587.63</v>
      </c>
      <c r="AP43" s="370">
        <v>623.70000000000005</v>
      </c>
      <c r="AQ43" s="370" t="s">
        <v>356</v>
      </c>
      <c r="AR43" s="370" t="s">
        <v>356</v>
      </c>
      <c r="AS43" s="370" t="s">
        <v>356</v>
      </c>
      <c r="AT43" s="370" t="s">
        <v>356</v>
      </c>
      <c r="AU43" s="370" t="s">
        <v>356</v>
      </c>
      <c r="AV43" s="370" t="s">
        <v>356</v>
      </c>
      <c r="AW43" s="370" t="s">
        <v>356</v>
      </c>
      <c r="AX43" s="370" t="s">
        <v>356</v>
      </c>
      <c r="AY43" s="370" t="s">
        <v>356</v>
      </c>
      <c r="AZ43" s="370" t="s">
        <v>356</v>
      </c>
      <c r="BA43" s="370" t="s">
        <v>356</v>
      </c>
      <c r="BB43" s="370" t="s">
        <v>356</v>
      </c>
      <c r="BC43" s="99">
        <v>947.56</v>
      </c>
      <c r="BD43" s="99" t="s">
        <v>356</v>
      </c>
      <c r="BE43">
        <v>864.11</v>
      </c>
      <c r="BF43">
        <v>3.6999999999999998E-2</v>
      </c>
    </row>
    <row r="44" spans="1:58" hidden="1">
      <c r="A44" s="370">
        <v>504.94</v>
      </c>
      <c r="B44" s="370">
        <v>567.87</v>
      </c>
      <c r="C44" s="370">
        <v>567.54</v>
      </c>
      <c r="D44" s="370">
        <v>503.53</v>
      </c>
      <c r="E44" s="370">
        <v>630.6</v>
      </c>
      <c r="F44" s="370">
        <v>630.6</v>
      </c>
      <c r="G44" s="370">
        <v>859.27</v>
      </c>
      <c r="H44" s="370" t="s">
        <v>356</v>
      </c>
      <c r="I44" s="370">
        <v>949.64</v>
      </c>
      <c r="J44" s="370">
        <v>440.85</v>
      </c>
      <c r="K44" s="370">
        <v>947.73</v>
      </c>
      <c r="L44" s="370" t="s">
        <v>356</v>
      </c>
      <c r="M44" s="370" t="s">
        <v>356</v>
      </c>
      <c r="N44" s="370" t="s">
        <v>356</v>
      </c>
      <c r="O44" s="370">
        <v>631.33000000000004</v>
      </c>
      <c r="P44" s="370">
        <v>567.87</v>
      </c>
      <c r="Q44" s="370">
        <v>950.74</v>
      </c>
      <c r="R44" s="370">
        <v>947.73</v>
      </c>
      <c r="S44" s="370">
        <v>473.57</v>
      </c>
      <c r="T44" s="370">
        <v>952.15</v>
      </c>
      <c r="U44" s="370">
        <v>556.08000000000004</v>
      </c>
      <c r="V44" s="370">
        <v>508</v>
      </c>
      <c r="W44" s="370">
        <v>507</v>
      </c>
      <c r="X44" s="370">
        <v>948.43</v>
      </c>
      <c r="Y44" s="370">
        <v>632.5</v>
      </c>
      <c r="Z44" s="370">
        <v>189.54</v>
      </c>
      <c r="AA44" s="370">
        <v>507</v>
      </c>
      <c r="AB44" s="370">
        <v>632.5</v>
      </c>
      <c r="AC44" s="370">
        <v>738</v>
      </c>
      <c r="AD44" s="370">
        <v>967.24</v>
      </c>
      <c r="AE44" s="370">
        <v>646.1</v>
      </c>
      <c r="AF44" s="370">
        <v>784.6</v>
      </c>
      <c r="AG44" s="370">
        <v>82.98</v>
      </c>
      <c r="AH44" s="370">
        <v>738.4</v>
      </c>
      <c r="AI44" s="370">
        <v>837.63</v>
      </c>
      <c r="AJ44" s="370">
        <v>92.3</v>
      </c>
      <c r="AK44" s="370">
        <v>948.95</v>
      </c>
      <c r="AL44" s="370">
        <v>378.3</v>
      </c>
      <c r="AM44" s="370">
        <v>993.6</v>
      </c>
      <c r="AN44" s="370">
        <v>921</v>
      </c>
      <c r="AO44" s="370">
        <v>587.88</v>
      </c>
      <c r="AP44" s="370">
        <v>624.58000000000004</v>
      </c>
      <c r="AQ44" s="370" t="s">
        <v>356</v>
      </c>
      <c r="AR44" s="370" t="s">
        <v>356</v>
      </c>
      <c r="AS44" s="370" t="s">
        <v>356</v>
      </c>
      <c r="AT44" s="370" t="s">
        <v>356</v>
      </c>
      <c r="AU44" s="370" t="s">
        <v>356</v>
      </c>
      <c r="AV44" s="370" t="s">
        <v>356</v>
      </c>
      <c r="AW44" s="370" t="s">
        <v>356</v>
      </c>
      <c r="AX44" s="370" t="s">
        <v>356</v>
      </c>
      <c r="AY44" s="370" t="s">
        <v>356</v>
      </c>
      <c r="AZ44" s="370" t="s">
        <v>356</v>
      </c>
      <c r="BA44" s="370" t="s">
        <v>356</v>
      </c>
      <c r="BB44" s="370" t="s">
        <v>356</v>
      </c>
      <c r="BC44" s="99">
        <v>947.81</v>
      </c>
      <c r="BD44" s="99" t="s">
        <v>356</v>
      </c>
      <c r="BE44">
        <v>864.29</v>
      </c>
      <c r="BF44">
        <v>3.6400000000000002E-2</v>
      </c>
    </row>
    <row r="45" spans="1:58" hidden="1">
      <c r="A45" s="370">
        <v>505.06</v>
      </c>
      <c r="B45" s="370">
        <v>568.01</v>
      </c>
      <c r="C45" s="370">
        <v>567.67999999999995</v>
      </c>
      <c r="D45" s="370">
        <v>503.75</v>
      </c>
      <c r="E45" s="370">
        <v>630.75</v>
      </c>
      <c r="F45" s="370">
        <v>630.75</v>
      </c>
      <c r="G45" s="370">
        <v>859.51</v>
      </c>
      <c r="H45" s="370" t="s">
        <v>356</v>
      </c>
      <c r="I45" s="370">
        <v>949.92</v>
      </c>
      <c r="J45" s="370">
        <v>440.93</v>
      </c>
      <c r="K45" s="370">
        <v>948.03</v>
      </c>
      <c r="L45" s="370" t="s">
        <v>356</v>
      </c>
      <c r="M45" s="370" t="s">
        <v>356</v>
      </c>
      <c r="N45" s="370" t="s">
        <v>356</v>
      </c>
      <c r="O45" s="370">
        <v>631.55999999999995</v>
      </c>
      <c r="P45" s="370">
        <v>568.01</v>
      </c>
      <c r="Q45" s="370">
        <v>951</v>
      </c>
      <c r="R45" s="370">
        <v>948.04</v>
      </c>
      <c r="S45" s="370">
        <v>473.69</v>
      </c>
      <c r="T45" s="370">
        <v>952.39</v>
      </c>
      <c r="U45" s="370">
        <v>556.27</v>
      </c>
      <c r="V45" s="370">
        <v>508</v>
      </c>
      <c r="W45" s="370">
        <v>507</v>
      </c>
      <c r="X45" s="370">
        <v>948.65</v>
      </c>
      <c r="Y45" s="370">
        <v>632.5</v>
      </c>
      <c r="Z45" s="370">
        <v>189.6</v>
      </c>
      <c r="AA45" s="370">
        <v>507</v>
      </c>
      <c r="AB45" s="370">
        <v>632.5</v>
      </c>
      <c r="AC45" s="370">
        <v>738</v>
      </c>
      <c r="AD45" s="370">
        <v>967.36</v>
      </c>
      <c r="AE45" s="370">
        <v>646.1</v>
      </c>
      <c r="AF45" s="370">
        <v>784.6</v>
      </c>
      <c r="AG45" s="370">
        <v>83.03</v>
      </c>
      <c r="AH45" s="370">
        <v>738.4</v>
      </c>
      <c r="AI45" s="370">
        <v>837.63</v>
      </c>
      <c r="AJ45" s="370">
        <v>92.3</v>
      </c>
      <c r="AK45" s="370">
        <v>949.32</v>
      </c>
      <c r="AL45" s="370">
        <v>378.44</v>
      </c>
      <c r="AM45" s="370">
        <v>993.72</v>
      </c>
      <c r="AN45" s="370">
        <v>921.6</v>
      </c>
      <c r="AO45" s="370">
        <v>588</v>
      </c>
      <c r="AP45" s="370">
        <v>625.28</v>
      </c>
      <c r="AQ45" s="370" t="s">
        <v>356</v>
      </c>
      <c r="AR45" s="370" t="s">
        <v>356</v>
      </c>
      <c r="AS45" s="370" t="s">
        <v>356</v>
      </c>
      <c r="AT45" s="370" t="s">
        <v>356</v>
      </c>
      <c r="AU45" s="370" t="s">
        <v>356</v>
      </c>
      <c r="AV45" s="370" t="s">
        <v>356</v>
      </c>
      <c r="AW45" s="370" t="s">
        <v>356</v>
      </c>
      <c r="AX45" s="370" t="s">
        <v>356</v>
      </c>
      <c r="AY45" s="370" t="s">
        <v>356</v>
      </c>
      <c r="AZ45" s="370" t="s">
        <v>356</v>
      </c>
      <c r="BA45" s="370" t="s">
        <v>356</v>
      </c>
      <c r="BB45" s="370" t="s">
        <v>356</v>
      </c>
      <c r="BC45" s="99">
        <v>948.3</v>
      </c>
      <c r="BD45" s="99" t="s">
        <v>356</v>
      </c>
      <c r="BE45">
        <v>864.51</v>
      </c>
      <c r="BF45">
        <v>3.5700000000000003E-2</v>
      </c>
    </row>
    <row r="46" spans="1:58" hidden="1">
      <c r="A46" s="370">
        <v>505.2</v>
      </c>
      <c r="B46" s="370">
        <v>568.21</v>
      </c>
      <c r="C46" s="370">
        <v>567.85</v>
      </c>
      <c r="D46" s="370">
        <v>503.89</v>
      </c>
      <c r="E46" s="370">
        <v>630.95000000000005</v>
      </c>
      <c r="F46" s="370">
        <v>630.95000000000005</v>
      </c>
      <c r="G46" s="370">
        <v>859.76</v>
      </c>
      <c r="H46" s="370" t="s">
        <v>356</v>
      </c>
      <c r="I46" s="370">
        <v>950.13</v>
      </c>
      <c r="J46" s="370">
        <v>441.04</v>
      </c>
      <c r="K46" s="370">
        <v>948.39</v>
      </c>
      <c r="L46" s="370" t="s">
        <v>356</v>
      </c>
      <c r="M46" s="370" t="s">
        <v>356</v>
      </c>
      <c r="N46" s="370" t="s">
        <v>356</v>
      </c>
      <c r="O46" s="370">
        <v>631.72</v>
      </c>
      <c r="P46" s="370">
        <v>568.21</v>
      </c>
      <c r="Q46" s="370">
        <v>951.22</v>
      </c>
      <c r="R46" s="370">
        <v>948.39</v>
      </c>
      <c r="S46" s="370">
        <v>473.8</v>
      </c>
      <c r="T46" s="370">
        <v>952.62</v>
      </c>
      <c r="U46" s="370">
        <v>556.41</v>
      </c>
      <c r="V46" s="370">
        <v>509</v>
      </c>
      <c r="W46" s="370">
        <v>507</v>
      </c>
      <c r="X46" s="370">
        <v>948.92</v>
      </c>
      <c r="Y46" s="370">
        <v>633</v>
      </c>
      <c r="Z46" s="370">
        <v>189.66</v>
      </c>
      <c r="AA46" s="370">
        <v>507</v>
      </c>
      <c r="AB46" s="370">
        <v>633</v>
      </c>
      <c r="AC46" s="370">
        <v>739</v>
      </c>
      <c r="AD46" s="370">
        <v>968.24</v>
      </c>
      <c r="AE46" s="370">
        <v>646.79999999999995</v>
      </c>
      <c r="AF46" s="370">
        <v>784.8</v>
      </c>
      <c r="AG46" s="370">
        <v>83.07</v>
      </c>
      <c r="AH46" s="370">
        <v>739.2</v>
      </c>
      <c r="AI46" s="370">
        <v>838.44</v>
      </c>
      <c r="AJ46" s="370">
        <v>92.4</v>
      </c>
      <c r="AK46" s="370">
        <v>949.64</v>
      </c>
      <c r="AL46" s="370">
        <v>378.53</v>
      </c>
      <c r="AM46" s="370">
        <v>993.9</v>
      </c>
      <c r="AN46" s="370">
        <v>922.2</v>
      </c>
      <c r="AO46" s="370">
        <v>588.13</v>
      </c>
      <c r="AP46" s="370">
        <v>626.15</v>
      </c>
      <c r="AQ46" s="370" t="s">
        <v>356</v>
      </c>
      <c r="AR46" s="370" t="s">
        <v>356</v>
      </c>
      <c r="AS46" s="370" t="s">
        <v>356</v>
      </c>
      <c r="AT46" s="370" t="s">
        <v>356</v>
      </c>
      <c r="AU46" s="370" t="s">
        <v>356</v>
      </c>
      <c r="AV46" s="370" t="s">
        <v>356</v>
      </c>
      <c r="AW46" s="370" t="s">
        <v>356</v>
      </c>
      <c r="AX46" s="370" t="s">
        <v>356</v>
      </c>
      <c r="AY46" s="370" t="s">
        <v>356</v>
      </c>
      <c r="AZ46" s="370" t="s">
        <v>356</v>
      </c>
      <c r="BA46" s="370" t="s">
        <v>356</v>
      </c>
      <c r="BB46" s="370" t="s">
        <v>356</v>
      </c>
      <c r="BC46" s="99">
        <v>948.52</v>
      </c>
      <c r="BD46" s="99" t="s">
        <v>356</v>
      </c>
      <c r="BE46">
        <v>864.76</v>
      </c>
      <c r="BF46">
        <v>3.5099999999999999E-2</v>
      </c>
    </row>
    <row r="47" spans="1:58" hidden="1">
      <c r="A47" s="370">
        <v>505.31</v>
      </c>
      <c r="B47" s="370">
        <v>568.39</v>
      </c>
      <c r="C47" s="370">
        <v>568.04</v>
      </c>
      <c r="D47" s="370">
        <v>503.99</v>
      </c>
      <c r="E47" s="370">
        <v>631.15</v>
      </c>
      <c r="F47" s="370">
        <v>631.15</v>
      </c>
      <c r="G47" s="370">
        <v>859.94</v>
      </c>
      <c r="H47" s="370" t="s">
        <v>356</v>
      </c>
      <c r="I47" s="370">
        <v>950.47</v>
      </c>
      <c r="J47" s="370">
        <v>441.2</v>
      </c>
      <c r="K47" s="370">
        <v>948.62</v>
      </c>
      <c r="L47" s="370" t="s">
        <v>356</v>
      </c>
      <c r="M47" s="370" t="s">
        <v>356</v>
      </c>
      <c r="N47" s="370" t="s">
        <v>356</v>
      </c>
      <c r="O47" s="370">
        <v>631.91999999999996</v>
      </c>
      <c r="P47" s="370">
        <v>568.39</v>
      </c>
      <c r="Q47" s="370">
        <v>951.5</v>
      </c>
      <c r="R47" s="370">
        <v>948.62</v>
      </c>
      <c r="S47" s="370">
        <v>473.9</v>
      </c>
      <c r="T47" s="370">
        <v>952.87</v>
      </c>
      <c r="U47" s="370">
        <v>556.63</v>
      </c>
      <c r="V47" s="370">
        <v>509</v>
      </c>
      <c r="W47" s="370">
        <v>508</v>
      </c>
      <c r="X47" s="370">
        <v>949.2</v>
      </c>
      <c r="Y47" s="370">
        <v>633</v>
      </c>
      <c r="Z47" s="370">
        <v>189.72</v>
      </c>
      <c r="AA47" s="370">
        <v>508</v>
      </c>
      <c r="AB47" s="370">
        <v>633</v>
      </c>
      <c r="AC47" s="370">
        <v>739</v>
      </c>
      <c r="AD47" s="370">
        <v>968.24</v>
      </c>
      <c r="AE47" s="370">
        <v>647.5</v>
      </c>
      <c r="AF47" s="370">
        <v>785</v>
      </c>
      <c r="AG47" s="370">
        <v>83.16</v>
      </c>
      <c r="AH47" s="370">
        <v>740</v>
      </c>
      <c r="AI47" s="370">
        <v>839.25</v>
      </c>
      <c r="AJ47" s="370">
        <v>92.5</v>
      </c>
      <c r="AK47" s="370">
        <v>949.95</v>
      </c>
      <c r="AL47" s="370">
        <v>378.67</v>
      </c>
      <c r="AM47" s="370">
        <v>994.08</v>
      </c>
      <c r="AN47" s="370">
        <v>922.6</v>
      </c>
      <c r="AO47" s="370">
        <v>588.38</v>
      </c>
      <c r="AP47" s="370">
        <v>626.85</v>
      </c>
      <c r="AQ47" s="370" t="s">
        <v>356</v>
      </c>
      <c r="AR47" s="370" t="s">
        <v>356</v>
      </c>
      <c r="AS47" s="370" t="s">
        <v>356</v>
      </c>
      <c r="AT47" s="370" t="s">
        <v>356</v>
      </c>
      <c r="AU47" s="370" t="s">
        <v>356</v>
      </c>
      <c r="AV47" s="370" t="s">
        <v>356</v>
      </c>
      <c r="AW47" s="370" t="s">
        <v>356</v>
      </c>
      <c r="AX47" s="370" t="s">
        <v>356</v>
      </c>
      <c r="AY47" s="370" t="s">
        <v>356</v>
      </c>
      <c r="AZ47" s="370" t="s">
        <v>356</v>
      </c>
      <c r="BA47" s="370" t="s">
        <v>356</v>
      </c>
      <c r="BB47" s="370" t="s">
        <v>356</v>
      </c>
      <c r="BC47" s="99">
        <v>948.94</v>
      </c>
      <c r="BD47" s="99" t="s">
        <v>356</v>
      </c>
      <c r="BE47">
        <v>864.94</v>
      </c>
      <c r="BF47">
        <v>3.4500000000000003E-2</v>
      </c>
    </row>
    <row r="48" spans="1:58" hidden="1">
      <c r="A48" s="370">
        <v>505.42</v>
      </c>
      <c r="B48" s="370">
        <v>568.57000000000005</v>
      </c>
      <c r="C48" s="370">
        <v>568.27</v>
      </c>
      <c r="D48" s="370">
        <v>504.18</v>
      </c>
      <c r="E48" s="370">
        <v>631.4</v>
      </c>
      <c r="F48" s="370">
        <v>631.4</v>
      </c>
      <c r="G48" s="370">
        <v>860.21</v>
      </c>
      <c r="H48" s="370" t="s">
        <v>356</v>
      </c>
      <c r="I48" s="370">
        <v>950.76</v>
      </c>
      <c r="J48" s="370">
        <v>441.29</v>
      </c>
      <c r="K48" s="370">
        <v>948.97</v>
      </c>
      <c r="L48" s="370" t="s">
        <v>356</v>
      </c>
      <c r="M48" s="370" t="s">
        <v>356</v>
      </c>
      <c r="N48" s="370" t="s">
        <v>356</v>
      </c>
      <c r="O48" s="370">
        <v>632.04</v>
      </c>
      <c r="P48" s="370">
        <v>568.57000000000005</v>
      </c>
      <c r="Q48" s="370">
        <v>951.81</v>
      </c>
      <c r="R48" s="370">
        <v>948.98</v>
      </c>
      <c r="S48" s="370">
        <v>474.03</v>
      </c>
      <c r="T48" s="370">
        <v>953.24</v>
      </c>
      <c r="U48" s="370">
        <v>556.79</v>
      </c>
      <c r="V48" s="370">
        <v>509</v>
      </c>
      <c r="W48" s="370">
        <v>508</v>
      </c>
      <c r="X48" s="370">
        <v>949.47</v>
      </c>
      <c r="Y48" s="370">
        <v>633</v>
      </c>
      <c r="Z48" s="370">
        <v>189.78</v>
      </c>
      <c r="AA48" s="370">
        <v>508</v>
      </c>
      <c r="AB48" s="370">
        <v>633</v>
      </c>
      <c r="AC48" s="370">
        <v>739</v>
      </c>
      <c r="AD48" s="370">
        <v>968.84</v>
      </c>
      <c r="AE48" s="370">
        <v>647.5</v>
      </c>
      <c r="AF48" s="370">
        <v>785</v>
      </c>
      <c r="AG48" s="370">
        <v>83.21</v>
      </c>
      <c r="AH48" s="370">
        <v>740</v>
      </c>
      <c r="AI48" s="370">
        <v>839.25</v>
      </c>
      <c r="AJ48" s="370">
        <v>92.5</v>
      </c>
      <c r="AK48" s="370">
        <v>950.25</v>
      </c>
      <c r="AL48" s="370">
        <v>378.83</v>
      </c>
      <c r="AM48" s="370">
        <v>994.2</v>
      </c>
      <c r="AN48" s="370">
        <v>923.2</v>
      </c>
      <c r="AO48" s="370">
        <v>588.5</v>
      </c>
      <c r="AP48" s="370">
        <v>627.9</v>
      </c>
      <c r="AQ48" s="370" t="s">
        <v>356</v>
      </c>
      <c r="AR48" s="370" t="s">
        <v>356</v>
      </c>
      <c r="AS48" s="370" t="s">
        <v>356</v>
      </c>
      <c r="AT48" s="370" t="s">
        <v>356</v>
      </c>
      <c r="AU48" s="370" t="s">
        <v>356</v>
      </c>
      <c r="AV48" s="370" t="s">
        <v>356</v>
      </c>
      <c r="AW48" s="370" t="s">
        <v>356</v>
      </c>
      <c r="AX48" s="370" t="s">
        <v>356</v>
      </c>
      <c r="AY48" s="370" t="s">
        <v>356</v>
      </c>
      <c r="AZ48" s="370" t="s">
        <v>356</v>
      </c>
      <c r="BA48" s="370" t="s">
        <v>356</v>
      </c>
      <c r="BB48" s="370" t="s">
        <v>356</v>
      </c>
      <c r="BC48" s="99">
        <v>949.31</v>
      </c>
      <c r="BD48" s="99" t="s">
        <v>356</v>
      </c>
      <c r="BE48">
        <v>865.18</v>
      </c>
      <c r="BF48">
        <v>3.3799999999999997E-2</v>
      </c>
    </row>
    <row r="49" spans="1:58" hidden="1">
      <c r="A49" s="370">
        <v>505.56</v>
      </c>
      <c r="B49" s="370">
        <v>568.75</v>
      </c>
      <c r="C49" s="370">
        <v>568.5</v>
      </c>
      <c r="D49" s="370">
        <v>504.29</v>
      </c>
      <c r="E49" s="370">
        <v>631.66</v>
      </c>
      <c r="F49" s="370">
        <v>631.66</v>
      </c>
      <c r="G49" s="370">
        <v>860.53</v>
      </c>
      <c r="H49" s="370" t="s">
        <v>356</v>
      </c>
      <c r="I49" s="370">
        <v>951.04</v>
      </c>
      <c r="J49" s="370">
        <v>441.39</v>
      </c>
      <c r="K49" s="370">
        <v>949.23</v>
      </c>
      <c r="L49" s="370" t="s">
        <v>356</v>
      </c>
      <c r="M49" s="370" t="s">
        <v>356</v>
      </c>
      <c r="N49" s="370" t="s">
        <v>356</v>
      </c>
      <c r="O49" s="370">
        <v>632.25</v>
      </c>
      <c r="P49" s="370">
        <v>568.75</v>
      </c>
      <c r="Q49" s="370">
        <v>952.02</v>
      </c>
      <c r="R49" s="370">
        <v>949.22</v>
      </c>
      <c r="S49" s="370">
        <v>474.22</v>
      </c>
      <c r="T49" s="370">
        <v>953.53</v>
      </c>
      <c r="U49" s="370">
        <v>556.91999999999996</v>
      </c>
      <c r="V49" s="370">
        <v>509</v>
      </c>
      <c r="W49" s="370">
        <v>508</v>
      </c>
      <c r="X49" s="370">
        <v>949.75</v>
      </c>
      <c r="Y49" s="370">
        <v>633.5</v>
      </c>
      <c r="Z49" s="370">
        <v>189.84</v>
      </c>
      <c r="AA49" s="370">
        <v>508</v>
      </c>
      <c r="AB49" s="370">
        <v>633.5</v>
      </c>
      <c r="AC49" s="370">
        <v>740</v>
      </c>
      <c r="AD49" s="370">
        <v>969.24</v>
      </c>
      <c r="AE49" s="370">
        <v>648.20000000000005</v>
      </c>
      <c r="AF49" s="370">
        <v>785.2</v>
      </c>
      <c r="AG49" s="370">
        <v>83.25</v>
      </c>
      <c r="AH49" s="370">
        <v>740.8</v>
      </c>
      <c r="AI49" s="370">
        <v>840.06</v>
      </c>
      <c r="AJ49" s="370">
        <v>92.6</v>
      </c>
      <c r="AK49" s="370">
        <v>950.63</v>
      </c>
      <c r="AL49" s="370">
        <v>378.91</v>
      </c>
      <c r="AM49" s="370">
        <v>994.38</v>
      </c>
      <c r="AN49" s="370">
        <v>924</v>
      </c>
      <c r="AO49" s="370">
        <v>588.75</v>
      </c>
      <c r="AP49" s="370">
        <v>628.6</v>
      </c>
      <c r="AQ49" s="370" t="s">
        <v>356</v>
      </c>
      <c r="AR49" s="370" t="s">
        <v>356</v>
      </c>
      <c r="AS49" s="370" t="s">
        <v>356</v>
      </c>
      <c r="AT49" s="370" t="s">
        <v>356</v>
      </c>
      <c r="AU49" s="370" t="s">
        <v>356</v>
      </c>
      <c r="AV49" s="370" t="s">
        <v>356</v>
      </c>
      <c r="AW49" s="370" t="s">
        <v>356</v>
      </c>
      <c r="AX49" s="370" t="s">
        <v>356</v>
      </c>
      <c r="AY49" s="370" t="s">
        <v>356</v>
      </c>
      <c r="AZ49" s="370" t="s">
        <v>356</v>
      </c>
      <c r="BA49" s="370" t="s">
        <v>356</v>
      </c>
      <c r="BB49" s="370" t="s">
        <v>356</v>
      </c>
      <c r="BC49" s="99">
        <v>949.58</v>
      </c>
      <c r="BD49" s="99" t="s">
        <v>356</v>
      </c>
      <c r="BE49">
        <v>865.35</v>
      </c>
      <c r="BF49">
        <v>3.32E-2</v>
      </c>
    </row>
    <row r="50" spans="1:58" hidden="1">
      <c r="A50" s="370">
        <v>505.75</v>
      </c>
      <c r="B50" s="370">
        <v>568.94000000000005</v>
      </c>
      <c r="C50" s="370">
        <v>568.69000000000005</v>
      </c>
      <c r="D50" s="370">
        <v>504.53</v>
      </c>
      <c r="E50" s="370">
        <v>631.87</v>
      </c>
      <c r="F50" s="370">
        <v>631.87</v>
      </c>
      <c r="G50" s="370">
        <v>860.72</v>
      </c>
      <c r="H50" s="370" t="s">
        <v>356</v>
      </c>
      <c r="I50" s="370">
        <v>951.37</v>
      </c>
      <c r="J50" s="370">
        <v>441.52</v>
      </c>
      <c r="K50" s="370">
        <v>949.66</v>
      </c>
      <c r="L50" s="370" t="s">
        <v>356</v>
      </c>
      <c r="M50" s="370" t="s">
        <v>356</v>
      </c>
      <c r="N50" s="370" t="s">
        <v>356</v>
      </c>
      <c r="O50" s="370">
        <v>632.47</v>
      </c>
      <c r="P50" s="370">
        <v>568.94000000000005</v>
      </c>
      <c r="Q50" s="370">
        <v>952.26</v>
      </c>
      <c r="R50" s="370">
        <v>949.66</v>
      </c>
      <c r="S50" s="370">
        <v>474.32</v>
      </c>
      <c r="T50" s="370">
        <v>953.87</v>
      </c>
      <c r="U50" s="370">
        <v>557.13</v>
      </c>
      <c r="V50" s="370">
        <v>509</v>
      </c>
      <c r="W50" s="370">
        <v>508</v>
      </c>
      <c r="X50" s="370">
        <v>950.05</v>
      </c>
      <c r="Y50" s="370">
        <v>633.5</v>
      </c>
      <c r="Z50" s="370">
        <v>189.9</v>
      </c>
      <c r="AA50" s="370">
        <v>508</v>
      </c>
      <c r="AB50" s="370">
        <v>633.5</v>
      </c>
      <c r="AC50" s="370">
        <v>741</v>
      </c>
      <c r="AD50" s="370">
        <v>969.36</v>
      </c>
      <c r="AE50" s="370">
        <v>648.9</v>
      </c>
      <c r="AF50" s="370">
        <v>785.4</v>
      </c>
      <c r="AG50" s="370">
        <v>83.34</v>
      </c>
      <c r="AH50" s="370">
        <v>741.6</v>
      </c>
      <c r="AI50" s="370">
        <v>840.87</v>
      </c>
      <c r="AJ50" s="370">
        <v>92.7</v>
      </c>
      <c r="AK50" s="370">
        <v>950.88</v>
      </c>
      <c r="AL50" s="370">
        <v>379.07</v>
      </c>
      <c r="AM50" s="370">
        <v>994.52</v>
      </c>
      <c r="AN50" s="370">
        <v>924.8</v>
      </c>
      <c r="AO50" s="370">
        <v>589</v>
      </c>
      <c r="AP50" s="370">
        <v>629.48</v>
      </c>
      <c r="AQ50" s="370" t="s">
        <v>356</v>
      </c>
      <c r="AR50" s="370" t="s">
        <v>356</v>
      </c>
      <c r="AS50" s="370" t="s">
        <v>356</v>
      </c>
      <c r="AT50" s="370" t="s">
        <v>356</v>
      </c>
      <c r="AU50" s="370" t="s">
        <v>356</v>
      </c>
      <c r="AV50" s="370" t="s">
        <v>356</v>
      </c>
      <c r="AW50" s="370" t="s">
        <v>356</v>
      </c>
      <c r="AX50" s="370" t="s">
        <v>356</v>
      </c>
      <c r="AY50" s="370" t="s">
        <v>356</v>
      </c>
      <c r="AZ50" s="370" t="s">
        <v>356</v>
      </c>
      <c r="BA50" s="370" t="s">
        <v>356</v>
      </c>
      <c r="BB50" s="370" t="s">
        <v>356</v>
      </c>
      <c r="BC50" s="99">
        <v>949.83</v>
      </c>
      <c r="BD50" s="99" t="s">
        <v>356</v>
      </c>
      <c r="BE50">
        <v>865.48</v>
      </c>
      <c r="BF50">
        <v>3.2500000000000001E-2</v>
      </c>
    </row>
    <row r="51" spans="1:58" hidden="1">
      <c r="A51" s="370">
        <v>505.91</v>
      </c>
      <c r="B51" s="370">
        <v>569.14</v>
      </c>
      <c r="C51" s="370">
        <v>568.84</v>
      </c>
      <c r="D51" s="370">
        <v>504.68</v>
      </c>
      <c r="E51" s="370">
        <v>632.04</v>
      </c>
      <c r="F51" s="370">
        <v>632.04</v>
      </c>
      <c r="G51" s="370">
        <v>860.99</v>
      </c>
      <c r="H51" s="370" t="s">
        <v>356</v>
      </c>
      <c r="I51" s="370">
        <v>951.75</v>
      </c>
      <c r="J51" s="370">
        <v>441.62</v>
      </c>
      <c r="K51" s="370">
        <v>949.99</v>
      </c>
      <c r="L51" s="370" t="s">
        <v>356</v>
      </c>
      <c r="M51" s="370" t="s">
        <v>356</v>
      </c>
      <c r="N51" s="370" t="s">
        <v>356</v>
      </c>
      <c r="O51" s="370">
        <v>632.6</v>
      </c>
      <c r="P51" s="370">
        <v>569.14</v>
      </c>
      <c r="Q51" s="370">
        <v>952.51</v>
      </c>
      <c r="R51" s="370">
        <v>949.99</v>
      </c>
      <c r="S51" s="370">
        <v>474.43</v>
      </c>
      <c r="T51" s="370">
        <v>954.15</v>
      </c>
      <c r="U51" s="370">
        <v>557.30999999999995</v>
      </c>
      <c r="V51" s="370">
        <v>509</v>
      </c>
      <c r="W51" s="370">
        <v>508</v>
      </c>
      <c r="X51" s="370">
        <v>950.43</v>
      </c>
      <c r="Y51" s="370">
        <v>634</v>
      </c>
      <c r="Z51" s="370">
        <v>189.96</v>
      </c>
      <c r="AA51" s="370">
        <v>508</v>
      </c>
      <c r="AB51" s="370">
        <v>634</v>
      </c>
      <c r="AC51" s="370">
        <v>741</v>
      </c>
      <c r="AD51" s="370">
        <v>970.24</v>
      </c>
      <c r="AE51" s="370">
        <v>648.9</v>
      </c>
      <c r="AF51" s="370">
        <v>785.4</v>
      </c>
      <c r="AG51" s="370">
        <v>83.39</v>
      </c>
      <c r="AH51" s="370">
        <v>741.6</v>
      </c>
      <c r="AI51" s="370">
        <v>840.87</v>
      </c>
      <c r="AJ51" s="370">
        <v>92.7</v>
      </c>
      <c r="AK51" s="370">
        <v>951.22</v>
      </c>
      <c r="AL51" s="370">
        <v>379.2</v>
      </c>
      <c r="AM51" s="370">
        <v>994.62</v>
      </c>
      <c r="AN51" s="370">
        <v>925.6</v>
      </c>
      <c r="AO51" s="370">
        <v>589.25</v>
      </c>
      <c r="AP51" s="370">
        <v>630</v>
      </c>
      <c r="AQ51" s="370" t="s">
        <v>356</v>
      </c>
      <c r="AR51" s="370" t="s">
        <v>356</v>
      </c>
      <c r="AS51" s="370" t="s">
        <v>356</v>
      </c>
      <c r="AT51" s="370" t="s">
        <v>356</v>
      </c>
      <c r="AU51" s="370" t="s">
        <v>356</v>
      </c>
      <c r="AV51" s="370" t="s">
        <v>356</v>
      </c>
      <c r="AW51" s="370" t="s">
        <v>356</v>
      </c>
      <c r="AX51" s="370" t="s">
        <v>356</v>
      </c>
      <c r="AY51" s="370" t="s">
        <v>356</v>
      </c>
      <c r="AZ51" s="370" t="s">
        <v>356</v>
      </c>
      <c r="BA51" s="370" t="s">
        <v>356</v>
      </c>
      <c r="BB51" s="370" t="s">
        <v>356</v>
      </c>
      <c r="BC51" s="99">
        <v>950.16</v>
      </c>
      <c r="BD51" s="99" t="s">
        <v>356</v>
      </c>
      <c r="BE51">
        <v>865.71</v>
      </c>
      <c r="BF51">
        <v>3.1899999999999998E-2</v>
      </c>
    </row>
    <row r="52" spans="1:58" hidden="1">
      <c r="A52" s="370">
        <v>506.12</v>
      </c>
      <c r="B52" s="370">
        <v>569.29999999999995</v>
      </c>
      <c r="C52" s="370">
        <v>569.03</v>
      </c>
      <c r="D52" s="370">
        <v>504.78</v>
      </c>
      <c r="E52" s="370">
        <v>632.24</v>
      </c>
      <c r="F52" s="370">
        <v>632.24</v>
      </c>
      <c r="G52" s="370">
        <v>861.37</v>
      </c>
      <c r="H52" s="370" t="s">
        <v>356</v>
      </c>
      <c r="I52" s="370">
        <v>951.92</v>
      </c>
      <c r="J52" s="370">
        <v>441.74</v>
      </c>
      <c r="K52" s="370">
        <v>950.19</v>
      </c>
      <c r="L52" s="370" t="s">
        <v>356</v>
      </c>
      <c r="M52" s="370" t="s">
        <v>356</v>
      </c>
      <c r="N52" s="370" t="s">
        <v>356</v>
      </c>
      <c r="O52" s="370">
        <v>632.82000000000005</v>
      </c>
      <c r="P52" s="370">
        <v>569.29999999999995</v>
      </c>
      <c r="Q52" s="370">
        <v>952.84</v>
      </c>
      <c r="R52" s="370">
        <v>950.19</v>
      </c>
      <c r="S52" s="370">
        <v>474.56</v>
      </c>
      <c r="T52" s="370">
        <v>954.57</v>
      </c>
      <c r="U52" s="370">
        <v>557.51</v>
      </c>
      <c r="V52" s="370">
        <v>509</v>
      </c>
      <c r="W52" s="370">
        <v>508</v>
      </c>
      <c r="X52" s="370">
        <v>950.82</v>
      </c>
      <c r="Y52" s="370">
        <v>634</v>
      </c>
      <c r="Z52" s="370">
        <v>190.02</v>
      </c>
      <c r="AA52" s="370">
        <v>508</v>
      </c>
      <c r="AB52" s="370">
        <v>634</v>
      </c>
      <c r="AC52" s="370">
        <v>742</v>
      </c>
      <c r="AD52" s="370">
        <v>970.24</v>
      </c>
      <c r="AE52" s="370">
        <v>649.6</v>
      </c>
      <c r="AF52" s="370">
        <v>785.6</v>
      </c>
      <c r="AG52" s="370">
        <v>83.48</v>
      </c>
      <c r="AH52" s="370">
        <v>742.4</v>
      </c>
      <c r="AI52" s="370">
        <v>841.68</v>
      </c>
      <c r="AJ52" s="370">
        <v>92.8</v>
      </c>
      <c r="AK52" s="370">
        <v>951.42</v>
      </c>
      <c r="AL52" s="370">
        <v>379.34</v>
      </c>
      <c r="AM52" s="370">
        <v>994.76</v>
      </c>
      <c r="AN52" s="370">
        <v>926</v>
      </c>
      <c r="AO52" s="370">
        <v>589.5</v>
      </c>
      <c r="AP52" s="370">
        <v>630.88</v>
      </c>
      <c r="AQ52" s="370" t="s">
        <v>356</v>
      </c>
      <c r="AR52" s="370" t="s">
        <v>356</v>
      </c>
      <c r="AS52" s="370" t="s">
        <v>356</v>
      </c>
      <c r="AT52" s="370" t="s">
        <v>356</v>
      </c>
      <c r="AU52" s="370" t="s">
        <v>356</v>
      </c>
      <c r="AV52" s="370" t="s">
        <v>356</v>
      </c>
      <c r="AW52" s="370" t="s">
        <v>356</v>
      </c>
      <c r="AX52" s="370" t="s">
        <v>356</v>
      </c>
      <c r="AY52" s="370" t="s">
        <v>356</v>
      </c>
      <c r="AZ52" s="370" t="s">
        <v>356</v>
      </c>
      <c r="BA52" s="370" t="s">
        <v>356</v>
      </c>
      <c r="BB52" s="370" t="s">
        <v>356</v>
      </c>
      <c r="BC52" s="99">
        <v>950.53</v>
      </c>
      <c r="BD52" s="99" t="s">
        <v>356</v>
      </c>
      <c r="BE52">
        <v>865.97</v>
      </c>
      <c r="BF52">
        <v>3.1300000000000001E-2</v>
      </c>
    </row>
    <row r="53" spans="1:58" hidden="1">
      <c r="A53" s="370">
        <v>506.32</v>
      </c>
      <c r="B53" s="370">
        <v>569.5</v>
      </c>
      <c r="C53" s="370">
        <v>569.19000000000005</v>
      </c>
      <c r="D53" s="370">
        <v>504.93</v>
      </c>
      <c r="E53" s="370">
        <v>632.44000000000005</v>
      </c>
      <c r="F53" s="370">
        <v>632.44000000000005</v>
      </c>
      <c r="G53" s="370">
        <v>861.59</v>
      </c>
      <c r="H53" s="370" t="s">
        <v>356</v>
      </c>
      <c r="I53" s="370">
        <v>952.16</v>
      </c>
      <c r="J53" s="370">
        <v>441.92</v>
      </c>
      <c r="K53" s="370">
        <v>950.35</v>
      </c>
      <c r="L53" s="370" t="s">
        <v>356</v>
      </c>
      <c r="M53" s="370" t="s">
        <v>356</v>
      </c>
      <c r="N53" s="370" t="s">
        <v>356</v>
      </c>
      <c r="O53" s="370">
        <v>633.02</v>
      </c>
      <c r="P53" s="370">
        <v>569.5</v>
      </c>
      <c r="Q53" s="370">
        <v>953.17</v>
      </c>
      <c r="R53" s="370">
        <v>950.34</v>
      </c>
      <c r="S53" s="370">
        <v>474.69</v>
      </c>
      <c r="T53" s="370">
        <v>954.86</v>
      </c>
      <c r="U53" s="370">
        <v>557.67999999999995</v>
      </c>
      <c r="V53" s="370">
        <v>510</v>
      </c>
      <c r="W53" s="370">
        <v>509</v>
      </c>
      <c r="X53" s="370">
        <v>951.07</v>
      </c>
      <c r="Y53" s="370">
        <v>634</v>
      </c>
      <c r="Z53" s="370">
        <v>190.08</v>
      </c>
      <c r="AA53" s="370">
        <v>509</v>
      </c>
      <c r="AB53" s="370">
        <v>634</v>
      </c>
      <c r="AC53" s="370">
        <v>742</v>
      </c>
      <c r="AD53" s="370">
        <v>970.36</v>
      </c>
      <c r="AE53" s="370">
        <v>650.29999999999995</v>
      </c>
      <c r="AF53" s="370">
        <v>785.8</v>
      </c>
      <c r="AG53" s="370">
        <v>83.52</v>
      </c>
      <c r="AH53" s="370">
        <v>743.2</v>
      </c>
      <c r="AI53" s="370">
        <v>842.49</v>
      </c>
      <c r="AJ53" s="370">
        <v>92.9</v>
      </c>
      <c r="AK53" s="370">
        <v>951.79</v>
      </c>
      <c r="AL53" s="370">
        <v>379.51</v>
      </c>
      <c r="AM53" s="370">
        <v>994.88</v>
      </c>
      <c r="AN53" s="370">
        <v>926.6</v>
      </c>
      <c r="AO53" s="370">
        <v>589.63</v>
      </c>
      <c r="AP53" s="370">
        <v>631.92999999999995</v>
      </c>
      <c r="AQ53" s="370" t="s">
        <v>356</v>
      </c>
      <c r="AR53" s="370" t="s">
        <v>356</v>
      </c>
      <c r="AS53" s="370" t="s">
        <v>356</v>
      </c>
      <c r="AT53" s="370" t="s">
        <v>356</v>
      </c>
      <c r="AU53" s="370" t="s">
        <v>356</v>
      </c>
      <c r="AV53" s="370" t="s">
        <v>356</v>
      </c>
      <c r="AW53" s="370" t="s">
        <v>356</v>
      </c>
      <c r="AX53" s="370" t="s">
        <v>356</v>
      </c>
      <c r="AY53" s="370" t="s">
        <v>356</v>
      </c>
      <c r="AZ53" s="370" t="s">
        <v>356</v>
      </c>
      <c r="BA53" s="370" t="s">
        <v>356</v>
      </c>
      <c r="BB53" s="370" t="s">
        <v>356</v>
      </c>
      <c r="BC53" s="99">
        <v>950.73</v>
      </c>
      <c r="BD53" s="99" t="s">
        <v>356</v>
      </c>
      <c r="BE53">
        <v>866.17</v>
      </c>
      <c r="BF53">
        <v>3.0599999999999999E-2</v>
      </c>
    </row>
    <row r="54" spans="1:58" hidden="1">
      <c r="A54" s="370">
        <v>506.47</v>
      </c>
      <c r="B54" s="370">
        <v>569.74</v>
      </c>
      <c r="C54" s="370">
        <v>569.32000000000005</v>
      </c>
      <c r="D54" s="370">
        <v>505.08</v>
      </c>
      <c r="E54" s="370">
        <v>632.57000000000005</v>
      </c>
      <c r="F54" s="370">
        <v>632.57000000000005</v>
      </c>
      <c r="G54" s="370">
        <v>861.85</v>
      </c>
      <c r="H54" s="370" t="s">
        <v>356</v>
      </c>
      <c r="I54" s="370">
        <v>952.43</v>
      </c>
      <c r="J54" s="370">
        <v>442.08</v>
      </c>
      <c r="K54" s="370">
        <v>950.72</v>
      </c>
      <c r="L54" s="370" t="s">
        <v>356</v>
      </c>
      <c r="M54" s="370" t="s">
        <v>356</v>
      </c>
      <c r="N54" s="370" t="s">
        <v>356</v>
      </c>
      <c r="O54" s="370">
        <v>633.30999999999995</v>
      </c>
      <c r="P54" s="370">
        <v>569.74</v>
      </c>
      <c r="Q54" s="370">
        <v>953.47</v>
      </c>
      <c r="R54" s="370">
        <v>950.72</v>
      </c>
      <c r="S54" s="370">
        <v>474.79</v>
      </c>
      <c r="T54" s="370">
        <v>955.19</v>
      </c>
      <c r="U54" s="370">
        <v>557.87</v>
      </c>
      <c r="V54" s="370">
        <v>510</v>
      </c>
      <c r="W54" s="370">
        <v>509</v>
      </c>
      <c r="X54" s="370">
        <v>951.36</v>
      </c>
      <c r="Y54" s="370">
        <v>634.5</v>
      </c>
      <c r="Z54" s="370">
        <v>190.14</v>
      </c>
      <c r="AA54" s="370">
        <v>509</v>
      </c>
      <c r="AB54" s="370">
        <v>634.5</v>
      </c>
      <c r="AC54" s="370">
        <v>743</v>
      </c>
      <c r="AD54" s="370">
        <v>971.24</v>
      </c>
      <c r="AE54" s="370">
        <v>650.29999999999995</v>
      </c>
      <c r="AF54" s="370">
        <v>785.8</v>
      </c>
      <c r="AG54" s="370">
        <v>83.57</v>
      </c>
      <c r="AH54" s="370">
        <v>743.2</v>
      </c>
      <c r="AI54" s="370">
        <v>842.49</v>
      </c>
      <c r="AJ54" s="370">
        <v>92.9</v>
      </c>
      <c r="AK54" s="370">
        <v>952.14</v>
      </c>
      <c r="AL54" s="370">
        <v>379.67</v>
      </c>
      <c r="AM54" s="370">
        <v>995.04</v>
      </c>
      <c r="AN54" s="370">
        <v>927.2</v>
      </c>
      <c r="AO54" s="370">
        <v>589.88</v>
      </c>
      <c r="AP54" s="370">
        <v>632.63</v>
      </c>
      <c r="AQ54" s="370" t="s">
        <v>356</v>
      </c>
      <c r="AR54" s="370" t="s">
        <v>356</v>
      </c>
      <c r="AS54" s="370" t="s">
        <v>356</v>
      </c>
      <c r="AT54" s="370" t="s">
        <v>356</v>
      </c>
      <c r="AU54" s="370" t="s">
        <v>356</v>
      </c>
      <c r="AV54" s="370" t="s">
        <v>356</v>
      </c>
      <c r="AW54" s="370" t="s">
        <v>356</v>
      </c>
      <c r="AX54" s="370" t="s">
        <v>356</v>
      </c>
      <c r="AY54" s="370" t="s">
        <v>356</v>
      </c>
      <c r="AZ54" s="370" t="s">
        <v>356</v>
      </c>
      <c r="BA54" s="370" t="s">
        <v>356</v>
      </c>
      <c r="BB54" s="370" t="s">
        <v>356</v>
      </c>
      <c r="BC54" s="99">
        <v>951.05</v>
      </c>
      <c r="BD54" s="99" t="s">
        <v>356</v>
      </c>
      <c r="BE54">
        <v>866.35</v>
      </c>
      <c r="BF54">
        <v>0.03</v>
      </c>
    </row>
    <row r="55" spans="1:58" hidden="1">
      <c r="A55" s="370">
        <v>506.59</v>
      </c>
      <c r="B55" s="370">
        <v>569.89</v>
      </c>
      <c r="C55" s="370">
        <v>569.52</v>
      </c>
      <c r="D55" s="370">
        <v>505.25</v>
      </c>
      <c r="E55" s="370">
        <v>632.79999999999995</v>
      </c>
      <c r="F55" s="370">
        <v>632.79999999999995</v>
      </c>
      <c r="G55" s="370">
        <v>862.09</v>
      </c>
      <c r="H55" s="370" t="s">
        <v>356</v>
      </c>
      <c r="I55" s="370">
        <v>952.87</v>
      </c>
      <c r="J55" s="370">
        <v>442.24</v>
      </c>
      <c r="K55" s="370">
        <v>951.08</v>
      </c>
      <c r="L55" s="370" t="s">
        <v>356</v>
      </c>
      <c r="M55" s="370" t="s">
        <v>356</v>
      </c>
      <c r="N55" s="370" t="s">
        <v>356</v>
      </c>
      <c r="O55" s="370">
        <v>633.49</v>
      </c>
      <c r="P55" s="370">
        <v>569.89</v>
      </c>
      <c r="Q55" s="370">
        <v>953.78</v>
      </c>
      <c r="R55" s="370">
        <v>951.09</v>
      </c>
      <c r="S55" s="370">
        <v>474.92</v>
      </c>
      <c r="T55" s="370">
        <v>955.52</v>
      </c>
      <c r="U55" s="370">
        <v>557.99</v>
      </c>
      <c r="V55" s="370">
        <v>510</v>
      </c>
      <c r="W55" s="370">
        <v>509</v>
      </c>
      <c r="X55" s="370">
        <v>951.71</v>
      </c>
      <c r="Y55" s="370">
        <v>634.5</v>
      </c>
      <c r="Z55" s="370">
        <v>190.26</v>
      </c>
      <c r="AA55" s="370">
        <v>509</v>
      </c>
      <c r="AB55" s="370">
        <v>634.5</v>
      </c>
      <c r="AC55" s="370">
        <v>743</v>
      </c>
      <c r="AD55" s="370">
        <v>971.36</v>
      </c>
      <c r="AE55" s="370">
        <v>651</v>
      </c>
      <c r="AF55" s="370">
        <v>786</v>
      </c>
      <c r="AG55" s="370">
        <v>83.66</v>
      </c>
      <c r="AH55" s="370">
        <v>744</v>
      </c>
      <c r="AI55" s="370">
        <v>843.3</v>
      </c>
      <c r="AJ55" s="370">
        <v>93</v>
      </c>
      <c r="AK55" s="370">
        <v>952.51</v>
      </c>
      <c r="AL55" s="370">
        <v>379.83</v>
      </c>
      <c r="AM55" s="370">
        <v>995.18</v>
      </c>
      <c r="AN55" s="370">
        <v>928</v>
      </c>
      <c r="AO55" s="370">
        <v>590.13</v>
      </c>
      <c r="AP55" s="370">
        <v>633.5</v>
      </c>
      <c r="AQ55" s="370" t="s">
        <v>356</v>
      </c>
      <c r="AR55" s="370" t="s">
        <v>356</v>
      </c>
      <c r="AS55" s="370" t="s">
        <v>356</v>
      </c>
      <c r="AT55" s="370" t="s">
        <v>356</v>
      </c>
      <c r="AU55" s="370" t="s">
        <v>356</v>
      </c>
      <c r="AV55" s="370" t="s">
        <v>356</v>
      </c>
      <c r="AW55" s="370" t="s">
        <v>356</v>
      </c>
      <c r="AX55" s="370" t="s">
        <v>356</v>
      </c>
      <c r="AY55" s="370" t="s">
        <v>356</v>
      </c>
      <c r="AZ55" s="370" t="s">
        <v>356</v>
      </c>
      <c r="BA55" s="370" t="s">
        <v>356</v>
      </c>
      <c r="BB55" s="370" t="s">
        <v>356</v>
      </c>
      <c r="BC55" s="99">
        <v>951.32</v>
      </c>
      <c r="BD55" s="99" t="s">
        <v>356</v>
      </c>
      <c r="BE55">
        <v>866.62</v>
      </c>
      <c r="BF55">
        <v>2.9399999999999999E-2</v>
      </c>
    </row>
    <row r="56" spans="1:58" hidden="1">
      <c r="A56" s="370">
        <v>506.76</v>
      </c>
      <c r="B56" s="370">
        <v>570.08000000000004</v>
      </c>
      <c r="C56" s="370">
        <v>569.67999999999995</v>
      </c>
      <c r="D56" s="370">
        <v>505.48</v>
      </c>
      <c r="E56" s="370">
        <v>632.95000000000005</v>
      </c>
      <c r="F56" s="370">
        <v>632.95000000000005</v>
      </c>
      <c r="G56" s="370">
        <v>862.39</v>
      </c>
      <c r="H56" s="370" t="s">
        <v>356</v>
      </c>
      <c r="I56" s="370">
        <v>953.16</v>
      </c>
      <c r="J56" s="370">
        <v>442.35</v>
      </c>
      <c r="K56" s="370">
        <v>951.34</v>
      </c>
      <c r="L56" s="370" t="s">
        <v>356</v>
      </c>
      <c r="M56" s="370" t="s">
        <v>356</v>
      </c>
      <c r="N56" s="370" t="s">
        <v>356</v>
      </c>
      <c r="O56" s="370">
        <v>633.66999999999996</v>
      </c>
      <c r="P56" s="370">
        <v>570.08000000000004</v>
      </c>
      <c r="Q56" s="370">
        <v>954.13</v>
      </c>
      <c r="R56" s="370">
        <v>951.35</v>
      </c>
      <c r="S56" s="370">
        <v>475.01</v>
      </c>
      <c r="T56" s="370">
        <v>955.81</v>
      </c>
      <c r="U56" s="370">
        <v>558.22</v>
      </c>
      <c r="V56" s="370">
        <v>510</v>
      </c>
      <c r="W56" s="370">
        <v>509</v>
      </c>
      <c r="X56" s="370">
        <v>952.03</v>
      </c>
      <c r="Y56" s="370">
        <v>635</v>
      </c>
      <c r="Z56" s="370">
        <v>190.32</v>
      </c>
      <c r="AA56" s="370">
        <v>509</v>
      </c>
      <c r="AB56" s="370">
        <v>635</v>
      </c>
      <c r="AC56" s="370">
        <v>744</v>
      </c>
      <c r="AD56" s="370">
        <v>972.24</v>
      </c>
      <c r="AE56" s="370">
        <v>651.70000000000005</v>
      </c>
      <c r="AF56" s="370">
        <v>786.2</v>
      </c>
      <c r="AG56" s="370">
        <v>83.7</v>
      </c>
      <c r="AH56" s="370">
        <v>744.8</v>
      </c>
      <c r="AI56" s="370">
        <v>844.11</v>
      </c>
      <c r="AJ56" s="370">
        <v>93.1</v>
      </c>
      <c r="AK56" s="370">
        <v>952.89</v>
      </c>
      <c r="AL56" s="370">
        <v>379.96</v>
      </c>
      <c r="AM56" s="370">
        <v>995.36</v>
      </c>
      <c r="AN56" s="370">
        <v>928.4</v>
      </c>
      <c r="AO56" s="370">
        <v>590.5</v>
      </c>
      <c r="AP56" s="370">
        <v>634.38</v>
      </c>
      <c r="AQ56" s="370" t="s">
        <v>356</v>
      </c>
      <c r="AR56" s="370" t="s">
        <v>356</v>
      </c>
      <c r="AS56" s="370" t="s">
        <v>356</v>
      </c>
      <c r="AT56" s="370" t="s">
        <v>356</v>
      </c>
      <c r="AU56" s="370" t="s">
        <v>356</v>
      </c>
      <c r="AV56" s="370" t="s">
        <v>356</v>
      </c>
      <c r="AW56" s="370" t="s">
        <v>356</v>
      </c>
      <c r="AX56" s="370" t="s">
        <v>356</v>
      </c>
      <c r="AY56" s="370" t="s">
        <v>356</v>
      </c>
      <c r="AZ56" s="370" t="s">
        <v>356</v>
      </c>
      <c r="BA56" s="370" t="s">
        <v>356</v>
      </c>
      <c r="BB56" s="370" t="s">
        <v>356</v>
      </c>
      <c r="BC56" s="99">
        <v>951.59</v>
      </c>
      <c r="BD56" s="99" t="s">
        <v>356</v>
      </c>
      <c r="BE56">
        <v>866.84</v>
      </c>
      <c r="BF56">
        <v>2.87E-2</v>
      </c>
    </row>
    <row r="57" spans="1:58" hidden="1">
      <c r="A57" s="370">
        <v>506.94</v>
      </c>
      <c r="B57" s="370">
        <v>570.24</v>
      </c>
      <c r="C57" s="370">
        <v>569.86</v>
      </c>
      <c r="D57" s="370">
        <v>505.63</v>
      </c>
      <c r="E57" s="370">
        <v>633.17999999999995</v>
      </c>
      <c r="F57" s="370">
        <v>633.17999999999995</v>
      </c>
      <c r="G57" s="370">
        <v>862.64</v>
      </c>
      <c r="H57" s="370" t="s">
        <v>356</v>
      </c>
      <c r="I57" s="370">
        <v>953.46</v>
      </c>
      <c r="J57" s="370">
        <v>442.51</v>
      </c>
      <c r="K57" s="370">
        <v>951.68</v>
      </c>
      <c r="L57" s="370" t="s">
        <v>356</v>
      </c>
      <c r="M57" s="370" t="s">
        <v>356</v>
      </c>
      <c r="N57" s="370" t="s">
        <v>356</v>
      </c>
      <c r="O57" s="370">
        <v>633.94000000000005</v>
      </c>
      <c r="P57" s="370">
        <v>570.24</v>
      </c>
      <c r="Q57" s="370">
        <v>954.47</v>
      </c>
      <c r="R57" s="370">
        <v>951.68</v>
      </c>
      <c r="S57" s="370">
        <v>475.14</v>
      </c>
      <c r="T57" s="370">
        <v>956.05</v>
      </c>
      <c r="U57" s="370">
        <v>558.41</v>
      </c>
      <c r="V57" s="370">
        <v>510</v>
      </c>
      <c r="W57" s="370">
        <v>509</v>
      </c>
      <c r="X57" s="370">
        <v>952.29</v>
      </c>
      <c r="Y57" s="370">
        <v>635</v>
      </c>
      <c r="Z57" s="370">
        <v>190.38</v>
      </c>
      <c r="AA57" s="370">
        <v>509</v>
      </c>
      <c r="AB57" s="370">
        <v>635</v>
      </c>
      <c r="AC57" s="370">
        <v>744</v>
      </c>
      <c r="AD57" s="370">
        <v>972.36</v>
      </c>
      <c r="AE57" s="370">
        <v>651.70000000000005</v>
      </c>
      <c r="AF57" s="370">
        <v>786.2</v>
      </c>
      <c r="AG57" s="370">
        <v>83.75</v>
      </c>
      <c r="AH57" s="370">
        <v>744.8</v>
      </c>
      <c r="AI57" s="370">
        <v>844.11</v>
      </c>
      <c r="AJ57" s="370">
        <v>93.1</v>
      </c>
      <c r="AK57" s="370">
        <v>953.25</v>
      </c>
      <c r="AL57" s="370">
        <v>380.11</v>
      </c>
      <c r="AM57" s="370">
        <v>995.5</v>
      </c>
      <c r="AN57" s="370">
        <v>929.2</v>
      </c>
      <c r="AO57" s="370">
        <v>590.75</v>
      </c>
      <c r="AP57" s="370">
        <v>635.42999999999995</v>
      </c>
      <c r="AQ57" s="370" t="s">
        <v>356</v>
      </c>
      <c r="AR57" s="370" t="s">
        <v>356</v>
      </c>
      <c r="AS57" s="370" t="s">
        <v>356</v>
      </c>
      <c r="AT57" s="370" t="s">
        <v>356</v>
      </c>
      <c r="AU57" s="370" t="s">
        <v>356</v>
      </c>
      <c r="AV57" s="370" t="s">
        <v>356</v>
      </c>
      <c r="AW57" s="370" t="s">
        <v>356</v>
      </c>
      <c r="AX57" s="370" t="s">
        <v>356</v>
      </c>
      <c r="AY57" s="370" t="s">
        <v>356</v>
      </c>
      <c r="AZ57" s="370" t="s">
        <v>356</v>
      </c>
      <c r="BA57" s="370" t="s">
        <v>356</v>
      </c>
      <c r="BB57" s="370" t="s">
        <v>356</v>
      </c>
      <c r="BC57" s="99">
        <v>951.98</v>
      </c>
      <c r="BD57" s="99" t="s">
        <v>356</v>
      </c>
      <c r="BE57">
        <v>867.13</v>
      </c>
      <c r="BF57">
        <v>2.81E-2</v>
      </c>
    </row>
    <row r="58" spans="1:58" hidden="1">
      <c r="A58" s="370">
        <v>507.1</v>
      </c>
      <c r="B58" s="370">
        <v>570.38</v>
      </c>
      <c r="C58" s="370">
        <v>570.05999999999995</v>
      </c>
      <c r="D58" s="370">
        <v>505.88</v>
      </c>
      <c r="E58" s="370">
        <v>633.39</v>
      </c>
      <c r="F58" s="370">
        <v>633.39</v>
      </c>
      <c r="G58" s="370">
        <v>862.88</v>
      </c>
      <c r="H58" s="370" t="s">
        <v>356</v>
      </c>
      <c r="I58" s="370">
        <v>953.7</v>
      </c>
      <c r="J58" s="370">
        <v>442.7</v>
      </c>
      <c r="K58" s="370">
        <v>951.97</v>
      </c>
      <c r="L58" s="370" t="s">
        <v>356</v>
      </c>
      <c r="M58" s="370" t="s">
        <v>356</v>
      </c>
      <c r="N58" s="370" t="s">
        <v>356</v>
      </c>
      <c r="O58" s="370">
        <v>634.1</v>
      </c>
      <c r="P58" s="370">
        <v>570.38</v>
      </c>
      <c r="Q58" s="370">
        <v>954.79</v>
      </c>
      <c r="R58" s="370">
        <v>951.97</v>
      </c>
      <c r="S58" s="370">
        <v>475.32</v>
      </c>
      <c r="T58" s="370">
        <v>956.27</v>
      </c>
      <c r="U58" s="370">
        <v>558.58000000000004</v>
      </c>
      <c r="V58" s="370">
        <v>511</v>
      </c>
      <c r="W58" s="370">
        <v>509</v>
      </c>
      <c r="X58" s="370">
        <v>952.72</v>
      </c>
      <c r="Y58" s="370">
        <v>635.5</v>
      </c>
      <c r="Z58" s="370">
        <v>190.44</v>
      </c>
      <c r="AA58" s="370">
        <v>509</v>
      </c>
      <c r="AB58" s="370">
        <v>635.5</v>
      </c>
      <c r="AC58" s="370">
        <v>745</v>
      </c>
      <c r="AD58" s="370">
        <v>972.36</v>
      </c>
      <c r="AE58" s="370">
        <v>652.4</v>
      </c>
      <c r="AF58" s="370">
        <v>786.4</v>
      </c>
      <c r="AG58" s="370">
        <v>83.84</v>
      </c>
      <c r="AH58" s="370">
        <v>745.6</v>
      </c>
      <c r="AI58" s="370">
        <v>844.92</v>
      </c>
      <c r="AJ58" s="370">
        <v>93.2</v>
      </c>
      <c r="AK58" s="370">
        <v>953.6</v>
      </c>
      <c r="AL58" s="370">
        <v>380.25</v>
      </c>
      <c r="AM58" s="370">
        <v>995.66</v>
      </c>
      <c r="AN58" s="370">
        <v>929.8</v>
      </c>
      <c r="AO58" s="370">
        <v>590.88</v>
      </c>
      <c r="AP58" s="370">
        <v>636.13</v>
      </c>
      <c r="AQ58" s="370" t="s">
        <v>356</v>
      </c>
      <c r="AR58" s="370" t="s">
        <v>356</v>
      </c>
      <c r="AS58" s="370" t="s">
        <v>356</v>
      </c>
      <c r="AT58" s="370" t="s">
        <v>356</v>
      </c>
      <c r="AU58" s="370" t="s">
        <v>356</v>
      </c>
      <c r="AV58" s="370" t="s">
        <v>356</v>
      </c>
      <c r="AW58" s="370" t="s">
        <v>356</v>
      </c>
      <c r="AX58" s="370" t="s">
        <v>356</v>
      </c>
      <c r="AY58" s="370" t="s">
        <v>356</v>
      </c>
      <c r="AZ58" s="370" t="s">
        <v>356</v>
      </c>
      <c r="BA58" s="370" t="s">
        <v>356</v>
      </c>
      <c r="BB58" s="370" t="s">
        <v>356</v>
      </c>
      <c r="BC58" s="99">
        <v>952.42</v>
      </c>
      <c r="BD58" s="99" t="s">
        <v>356</v>
      </c>
      <c r="BE58">
        <v>867.44</v>
      </c>
      <c r="BF58">
        <v>2.7400000000000001E-2</v>
      </c>
    </row>
    <row r="59" spans="1:58" hidden="1">
      <c r="A59" s="370">
        <v>507.23</v>
      </c>
      <c r="B59" s="370">
        <v>570.64</v>
      </c>
      <c r="C59" s="370">
        <v>570.29</v>
      </c>
      <c r="D59" s="370">
        <v>506.07</v>
      </c>
      <c r="E59" s="370">
        <v>633.65</v>
      </c>
      <c r="F59" s="370">
        <v>633.65</v>
      </c>
      <c r="G59" s="370">
        <v>863.11</v>
      </c>
      <c r="H59" s="370" t="s">
        <v>356</v>
      </c>
      <c r="I59" s="370">
        <v>954.12</v>
      </c>
      <c r="J59" s="370">
        <v>442.81</v>
      </c>
      <c r="K59" s="370">
        <v>952.38</v>
      </c>
      <c r="L59" s="370" t="s">
        <v>356</v>
      </c>
      <c r="M59" s="370" t="s">
        <v>356</v>
      </c>
      <c r="N59" s="370" t="s">
        <v>356</v>
      </c>
      <c r="O59" s="370">
        <v>634.30999999999995</v>
      </c>
      <c r="P59" s="370">
        <v>570.64</v>
      </c>
      <c r="Q59" s="370">
        <v>955.07</v>
      </c>
      <c r="R59" s="370">
        <v>952.39</v>
      </c>
      <c r="S59" s="370">
        <v>475.45</v>
      </c>
      <c r="T59" s="370">
        <v>956.55</v>
      </c>
      <c r="U59" s="370">
        <v>558.74</v>
      </c>
      <c r="V59" s="370">
        <v>511</v>
      </c>
      <c r="W59" s="370">
        <v>510</v>
      </c>
      <c r="X59" s="370">
        <v>953.03</v>
      </c>
      <c r="Y59" s="370">
        <v>635.5</v>
      </c>
      <c r="Z59" s="370">
        <v>190.5</v>
      </c>
      <c r="AA59" s="370">
        <v>510</v>
      </c>
      <c r="AB59" s="370">
        <v>635.5</v>
      </c>
      <c r="AC59" s="370">
        <v>746</v>
      </c>
      <c r="AD59" s="370">
        <v>973.24</v>
      </c>
      <c r="AE59" s="370">
        <v>653.1</v>
      </c>
      <c r="AF59" s="370">
        <v>786.6</v>
      </c>
      <c r="AG59" s="370">
        <v>83.88</v>
      </c>
      <c r="AH59" s="370">
        <v>746.4</v>
      </c>
      <c r="AI59" s="370">
        <v>845.73</v>
      </c>
      <c r="AJ59" s="370">
        <v>93.3</v>
      </c>
      <c r="AK59" s="370">
        <v>954.23</v>
      </c>
      <c r="AL59" s="370">
        <v>380.39</v>
      </c>
      <c r="AM59" s="370">
        <v>995.78</v>
      </c>
      <c r="AN59" s="370">
        <v>930.6</v>
      </c>
      <c r="AO59" s="370">
        <v>591.13</v>
      </c>
      <c r="AP59" s="370">
        <v>637</v>
      </c>
      <c r="AQ59" s="370" t="s">
        <v>356</v>
      </c>
      <c r="AR59" s="370" t="s">
        <v>356</v>
      </c>
      <c r="AS59" s="370" t="s">
        <v>356</v>
      </c>
      <c r="AT59" s="370" t="s">
        <v>356</v>
      </c>
      <c r="AU59" s="370" t="s">
        <v>356</v>
      </c>
      <c r="AV59" s="370" t="s">
        <v>356</v>
      </c>
      <c r="AW59" s="370" t="s">
        <v>356</v>
      </c>
      <c r="AX59" s="370" t="s">
        <v>356</v>
      </c>
      <c r="AY59" s="370" t="s">
        <v>356</v>
      </c>
      <c r="AZ59" s="370" t="s">
        <v>356</v>
      </c>
      <c r="BA59" s="370" t="s">
        <v>356</v>
      </c>
      <c r="BB59" s="370" t="s">
        <v>356</v>
      </c>
      <c r="BC59" s="99">
        <v>952.83</v>
      </c>
      <c r="BD59" s="99" t="s">
        <v>356</v>
      </c>
      <c r="BE59">
        <v>867.75</v>
      </c>
      <c r="BF59">
        <v>2.6800000000000001E-2</v>
      </c>
    </row>
    <row r="60" spans="1:58" hidden="1">
      <c r="A60" s="370">
        <v>507.43</v>
      </c>
      <c r="B60" s="370">
        <v>570.80999999999995</v>
      </c>
      <c r="C60" s="370">
        <v>570.49</v>
      </c>
      <c r="D60" s="370">
        <v>506.19</v>
      </c>
      <c r="E60" s="370">
        <v>633.87</v>
      </c>
      <c r="F60" s="370">
        <v>633.87</v>
      </c>
      <c r="G60" s="370">
        <v>863.46</v>
      </c>
      <c r="H60" s="370" t="s">
        <v>356</v>
      </c>
      <c r="I60" s="370">
        <v>954.49</v>
      </c>
      <c r="J60" s="370">
        <v>442.95</v>
      </c>
      <c r="K60" s="370">
        <v>952.69</v>
      </c>
      <c r="L60" s="370" t="s">
        <v>356</v>
      </c>
      <c r="M60" s="370" t="s">
        <v>356</v>
      </c>
      <c r="N60" s="370" t="s">
        <v>356</v>
      </c>
      <c r="O60" s="370">
        <v>634.49</v>
      </c>
      <c r="P60" s="370">
        <v>570.80999999999995</v>
      </c>
      <c r="Q60" s="370">
        <v>955.43</v>
      </c>
      <c r="R60" s="370">
        <v>952.69</v>
      </c>
      <c r="S60" s="370">
        <v>475.58</v>
      </c>
      <c r="T60" s="370">
        <v>956.81</v>
      </c>
      <c r="U60" s="370">
        <v>558.96</v>
      </c>
      <c r="V60" s="370">
        <v>511</v>
      </c>
      <c r="W60" s="370">
        <v>510</v>
      </c>
      <c r="X60" s="370">
        <v>953.34</v>
      </c>
      <c r="Y60" s="370">
        <v>636</v>
      </c>
      <c r="Z60" s="370">
        <v>190.62</v>
      </c>
      <c r="AA60" s="370">
        <v>510</v>
      </c>
      <c r="AB60" s="370">
        <v>636</v>
      </c>
      <c r="AC60" s="370">
        <v>746</v>
      </c>
      <c r="AD60" s="370">
        <v>973.36</v>
      </c>
      <c r="AE60" s="370">
        <v>653.1</v>
      </c>
      <c r="AF60" s="370">
        <v>786.6</v>
      </c>
      <c r="AG60" s="370">
        <v>83.97</v>
      </c>
      <c r="AH60" s="370">
        <v>746.4</v>
      </c>
      <c r="AI60" s="370">
        <v>845.73</v>
      </c>
      <c r="AJ60" s="370">
        <v>93.3</v>
      </c>
      <c r="AK60" s="370">
        <v>954.57</v>
      </c>
      <c r="AL60" s="370">
        <v>380.55</v>
      </c>
      <c r="AM60" s="370">
        <v>995.9</v>
      </c>
      <c r="AN60" s="370">
        <v>931.2</v>
      </c>
      <c r="AO60" s="370">
        <v>591.25</v>
      </c>
      <c r="AP60" s="370">
        <v>638.04999999999995</v>
      </c>
      <c r="AQ60" s="370" t="s">
        <v>356</v>
      </c>
      <c r="AR60" s="370" t="s">
        <v>356</v>
      </c>
      <c r="AS60" s="370" t="s">
        <v>356</v>
      </c>
      <c r="AT60" s="370" t="s">
        <v>356</v>
      </c>
      <c r="AU60" s="370" t="s">
        <v>356</v>
      </c>
      <c r="AV60" s="370" t="s">
        <v>356</v>
      </c>
      <c r="AW60" s="370" t="s">
        <v>356</v>
      </c>
      <c r="AX60" s="370" t="s">
        <v>356</v>
      </c>
      <c r="AY60" s="370" t="s">
        <v>356</v>
      </c>
      <c r="AZ60" s="370" t="s">
        <v>356</v>
      </c>
      <c r="BA60" s="370" t="s">
        <v>356</v>
      </c>
      <c r="BB60" s="370" t="s">
        <v>356</v>
      </c>
      <c r="BC60" s="99">
        <v>953.21</v>
      </c>
      <c r="BD60" s="99" t="s">
        <v>356</v>
      </c>
      <c r="BE60">
        <v>867.97</v>
      </c>
      <c r="BF60">
        <v>2.6200000000000001E-2</v>
      </c>
    </row>
    <row r="61" spans="1:58" hidden="1">
      <c r="A61" s="370">
        <v>507.6</v>
      </c>
      <c r="B61" s="370">
        <v>571.08000000000004</v>
      </c>
      <c r="C61" s="370">
        <v>570.72</v>
      </c>
      <c r="D61" s="370">
        <v>506.33</v>
      </c>
      <c r="E61" s="370">
        <v>634.12</v>
      </c>
      <c r="F61" s="370">
        <v>634.12</v>
      </c>
      <c r="G61" s="370">
        <v>863.71</v>
      </c>
      <c r="H61" s="370">
        <v>853.99</v>
      </c>
      <c r="I61" s="370">
        <v>954.75</v>
      </c>
      <c r="J61" s="370">
        <v>443.15</v>
      </c>
      <c r="K61" s="370">
        <v>953.06</v>
      </c>
      <c r="L61" s="370" t="s">
        <v>356</v>
      </c>
      <c r="M61" s="370" t="s">
        <v>356</v>
      </c>
      <c r="N61" s="370" t="s">
        <v>356</v>
      </c>
      <c r="O61" s="370">
        <v>634.71</v>
      </c>
      <c r="P61" s="370">
        <v>571.08000000000004</v>
      </c>
      <c r="Q61" s="370">
        <v>955.7</v>
      </c>
      <c r="R61" s="370">
        <v>953.06</v>
      </c>
      <c r="S61" s="370">
        <v>475.75</v>
      </c>
      <c r="T61" s="370">
        <v>957.16</v>
      </c>
      <c r="U61" s="370">
        <v>559.17999999999995</v>
      </c>
      <c r="V61" s="370">
        <v>511</v>
      </c>
      <c r="W61" s="370">
        <v>510</v>
      </c>
      <c r="X61" s="370">
        <v>953.81</v>
      </c>
      <c r="Y61" s="370">
        <v>636</v>
      </c>
      <c r="Z61" s="370">
        <v>190.68</v>
      </c>
      <c r="AA61" s="370">
        <v>510</v>
      </c>
      <c r="AB61" s="370">
        <v>636</v>
      </c>
      <c r="AC61" s="370">
        <v>747</v>
      </c>
      <c r="AD61" s="370">
        <v>974.24</v>
      </c>
      <c r="AE61" s="370">
        <v>653.79999999999995</v>
      </c>
      <c r="AF61" s="370">
        <v>786.8</v>
      </c>
      <c r="AG61" s="370">
        <v>84.02</v>
      </c>
      <c r="AH61" s="370">
        <v>747.2</v>
      </c>
      <c r="AI61" s="370">
        <v>846.54</v>
      </c>
      <c r="AJ61" s="370">
        <v>93.4</v>
      </c>
      <c r="AK61" s="370">
        <v>955</v>
      </c>
      <c r="AL61" s="370">
        <v>380.73</v>
      </c>
      <c r="AM61" s="370">
        <v>996.06</v>
      </c>
      <c r="AN61" s="370">
        <v>931.8</v>
      </c>
      <c r="AO61" s="370">
        <v>591.63</v>
      </c>
      <c r="AP61" s="370">
        <v>638.92999999999995</v>
      </c>
      <c r="AQ61" s="370" t="s">
        <v>356</v>
      </c>
      <c r="AR61" s="370" t="s">
        <v>356</v>
      </c>
      <c r="AS61" s="370" t="s">
        <v>356</v>
      </c>
      <c r="AT61" s="370" t="s">
        <v>356</v>
      </c>
      <c r="AU61" s="370" t="s">
        <v>356</v>
      </c>
      <c r="AV61" s="370" t="s">
        <v>356</v>
      </c>
      <c r="AW61" s="370" t="s">
        <v>356</v>
      </c>
      <c r="AX61" s="370" t="s">
        <v>356</v>
      </c>
      <c r="AY61" s="370" t="s">
        <v>356</v>
      </c>
      <c r="AZ61" s="370" t="s">
        <v>356</v>
      </c>
      <c r="BA61" s="370" t="s">
        <v>356</v>
      </c>
      <c r="BB61" s="370" t="s">
        <v>356</v>
      </c>
      <c r="BC61" s="99">
        <v>953.7</v>
      </c>
      <c r="BD61" s="99" t="s">
        <v>356</v>
      </c>
      <c r="BE61">
        <v>868.24</v>
      </c>
      <c r="BF61">
        <v>2.5499999999999998E-2</v>
      </c>
    </row>
    <row r="62" spans="1:58" hidden="1">
      <c r="A62" s="370">
        <v>507.78</v>
      </c>
      <c r="B62" s="370">
        <v>571.25</v>
      </c>
      <c r="C62" s="370">
        <v>570.87</v>
      </c>
      <c r="D62" s="370">
        <v>506.58</v>
      </c>
      <c r="E62" s="370">
        <v>634.29999999999995</v>
      </c>
      <c r="F62" s="370">
        <v>634.29999999999995</v>
      </c>
      <c r="G62" s="370">
        <v>863.97</v>
      </c>
      <c r="H62" s="370">
        <v>854.34</v>
      </c>
      <c r="I62" s="370">
        <v>955.11</v>
      </c>
      <c r="J62" s="370">
        <v>443.31</v>
      </c>
      <c r="K62" s="370">
        <v>953.35</v>
      </c>
      <c r="L62" s="370" t="s">
        <v>356</v>
      </c>
      <c r="M62" s="370" t="s">
        <v>356</v>
      </c>
      <c r="N62" s="370" t="s">
        <v>356</v>
      </c>
      <c r="O62" s="370">
        <v>634.99</v>
      </c>
      <c r="P62" s="370">
        <v>571.25</v>
      </c>
      <c r="Q62" s="370">
        <v>956.11</v>
      </c>
      <c r="R62" s="370">
        <v>953.35</v>
      </c>
      <c r="S62" s="370">
        <v>475.87</v>
      </c>
      <c r="T62" s="370">
        <v>957.54</v>
      </c>
      <c r="U62" s="370">
        <v>559.35</v>
      </c>
      <c r="V62" s="370">
        <v>511</v>
      </c>
      <c r="W62" s="370">
        <v>510</v>
      </c>
      <c r="X62" s="370">
        <v>954.2</v>
      </c>
      <c r="Y62" s="370">
        <v>636.5</v>
      </c>
      <c r="Z62" s="370">
        <v>190.74</v>
      </c>
      <c r="AA62" s="370">
        <v>510</v>
      </c>
      <c r="AB62" s="370">
        <v>636.5</v>
      </c>
      <c r="AC62" s="370">
        <v>747</v>
      </c>
      <c r="AD62" s="370">
        <v>974.36</v>
      </c>
      <c r="AE62" s="370">
        <v>654.5</v>
      </c>
      <c r="AF62" s="370">
        <v>787</v>
      </c>
      <c r="AG62" s="370">
        <v>84.06</v>
      </c>
      <c r="AH62" s="370">
        <v>748</v>
      </c>
      <c r="AI62" s="370">
        <v>847.35</v>
      </c>
      <c r="AJ62" s="370">
        <v>93.5</v>
      </c>
      <c r="AK62" s="370">
        <v>955.33</v>
      </c>
      <c r="AL62" s="370">
        <v>380.86</v>
      </c>
      <c r="AM62" s="370">
        <v>996.22</v>
      </c>
      <c r="AN62" s="370">
        <v>932.6</v>
      </c>
      <c r="AO62" s="370">
        <v>591.88</v>
      </c>
      <c r="AP62" s="370">
        <v>639.98</v>
      </c>
      <c r="AQ62" s="370" t="s">
        <v>356</v>
      </c>
      <c r="AR62" s="370" t="s">
        <v>356</v>
      </c>
      <c r="AS62" s="370" t="s">
        <v>356</v>
      </c>
      <c r="AT62" s="370" t="s">
        <v>356</v>
      </c>
      <c r="AU62" s="370" t="s">
        <v>356</v>
      </c>
      <c r="AV62" s="370" t="s">
        <v>356</v>
      </c>
      <c r="AW62" s="370" t="s">
        <v>356</v>
      </c>
      <c r="AX62" s="370" t="s">
        <v>356</v>
      </c>
      <c r="AY62" s="370" t="s">
        <v>356</v>
      </c>
      <c r="AZ62" s="370" t="s">
        <v>356</v>
      </c>
      <c r="BA62" s="370" t="s">
        <v>356</v>
      </c>
      <c r="BB62" s="370" t="s">
        <v>356</v>
      </c>
      <c r="BC62" s="99">
        <v>954.07</v>
      </c>
      <c r="BD62" s="99" t="s">
        <v>356</v>
      </c>
      <c r="BE62">
        <v>868.47</v>
      </c>
      <c r="BF62">
        <v>2.4899999999999999E-2</v>
      </c>
    </row>
    <row r="63" spans="1:58" hidden="1">
      <c r="A63" s="370">
        <v>507.99</v>
      </c>
      <c r="B63" s="370">
        <v>571.47</v>
      </c>
      <c r="C63" s="370">
        <v>571.11</v>
      </c>
      <c r="D63" s="370">
        <v>506.73</v>
      </c>
      <c r="E63" s="370">
        <v>634.55999999999995</v>
      </c>
      <c r="F63" s="370">
        <v>634.55999999999995</v>
      </c>
      <c r="G63" s="370">
        <v>864.28</v>
      </c>
      <c r="H63" s="370">
        <v>854.74</v>
      </c>
      <c r="I63" s="370">
        <v>955.46</v>
      </c>
      <c r="J63" s="370">
        <v>443.51</v>
      </c>
      <c r="K63" s="370">
        <v>953.64</v>
      </c>
      <c r="L63" s="370" t="s">
        <v>356</v>
      </c>
      <c r="M63" s="370" t="s">
        <v>356</v>
      </c>
      <c r="N63" s="370" t="s">
        <v>356</v>
      </c>
      <c r="O63" s="370">
        <v>635.19000000000005</v>
      </c>
      <c r="P63" s="370">
        <v>571.47</v>
      </c>
      <c r="Q63" s="370">
        <v>956.45</v>
      </c>
      <c r="R63" s="370">
        <v>953.65</v>
      </c>
      <c r="S63" s="370">
        <v>476.02</v>
      </c>
      <c r="T63" s="370">
        <v>958.01</v>
      </c>
      <c r="U63" s="370">
        <v>559.55999999999995</v>
      </c>
      <c r="V63" s="370">
        <v>512</v>
      </c>
      <c r="W63" s="370">
        <v>510</v>
      </c>
      <c r="X63" s="370">
        <v>954.65</v>
      </c>
      <c r="Y63" s="370">
        <v>636.5</v>
      </c>
      <c r="Z63" s="370">
        <v>190.8</v>
      </c>
      <c r="AA63" s="370">
        <v>510</v>
      </c>
      <c r="AB63" s="370">
        <v>636.5</v>
      </c>
      <c r="AC63" s="370">
        <v>748</v>
      </c>
      <c r="AD63" s="370">
        <v>974.88</v>
      </c>
      <c r="AE63" s="370">
        <v>654.5</v>
      </c>
      <c r="AF63" s="370">
        <v>787</v>
      </c>
      <c r="AG63" s="370">
        <v>84.15</v>
      </c>
      <c r="AH63" s="370">
        <v>748</v>
      </c>
      <c r="AI63" s="370">
        <v>847.35</v>
      </c>
      <c r="AJ63" s="370">
        <v>93.5</v>
      </c>
      <c r="AK63" s="370">
        <v>955.75</v>
      </c>
      <c r="AL63" s="370">
        <v>381.02</v>
      </c>
      <c r="AM63" s="370">
        <v>996.4</v>
      </c>
      <c r="AN63" s="370">
        <v>933.4</v>
      </c>
      <c r="AO63" s="370">
        <v>592</v>
      </c>
      <c r="AP63" s="370">
        <v>640.85</v>
      </c>
      <c r="AQ63" s="370" t="s">
        <v>356</v>
      </c>
      <c r="AR63" s="370" t="s">
        <v>356</v>
      </c>
      <c r="AS63" s="370" t="s">
        <v>356</v>
      </c>
      <c r="AT63" s="370" t="s">
        <v>356</v>
      </c>
      <c r="AU63" s="370" t="s">
        <v>356</v>
      </c>
      <c r="AV63" s="370" t="s">
        <v>356</v>
      </c>
      <c r="AW63" s="370" t="s">
        <v>356</v>
      </c>
      <c r="AX63" s="370" t="s">
        <v>356</v>
      </c>
      <c r="AY63" s="370" t="s">
        <v>356</v>
      </c>
      <c r="AZ63" s="370" t="s">
        <v>356</v>
      </c>
      <c r="BA63" s="370" t="s">
        <v>356</v>
      </c>
      <c r="BB63" s="370" t="s">
        <v>356</v>
      </c>
      <c r="BC63" s="99">
        <v>954.5</v>
      </c>
      <c r="BD63" s="99" t="s">
        <v>356</v>
      </c>
      <c r="BE63">
        <v>868.69</v>
      </c>
      <c r="BF63">
        <v>2.4199999999999999E-2</v>
      </c>
    </row>
    <row r="64" spans="1:58" hidden="1">
      <c r="A64" s="370">
        <v>508.18</v>
      </c>
      <c r="B64" s="370">
        <v>571.67999999999995</v>
      </c>
      <c r="C64" s="370">
        <v>571.32000000000005</v>
      </c>
      <c r="D64" s="370">
        <v>506.93</v>
      </c>
      <c r="E64" s="370">
        <v>634.79999999999995</v>
      </c>
      <c r="F64" s="370">
        <v>634.79999999999995</v>
      </c>
      <c r="G64" s="370">
        <v>864.54</v>
      </c>
      <c r="H64" s="370">
        <v>854.96</v>
      </c>
      <c r="I64" s="370">
        <v>955.7</v>
      </c>
      <c r="J64" s="370">
        <v>443.65</v>
      </c>
      <c r="K64" s="370">
        <v>953.94</v>
      </c>
      <c r="L64" s="370" t="s">
        <v>356</v>
      </c>
      <c r="M64" s="370" t="s">
        <v>356</v>
      </c>
      <c r="N64" s="370" t="s">
        <v>356</v>
      </c>
      <c r="O64" s="370">
        <v>635.5</v>
      </c>
      <c r="P64" s="370">
        <v>571.67999999999995</v>
      </c>
      <c r="Q64" s="370">
        <v>956.85</v>
      </c>
      <c r="R64" s="370">
        <v>953.95</v>
      </c>
      <c r="S64" s="370">
        <v>476.2</v>
      </c>
      <c r="T64" s="370">
        <v>958.35</v>
      </c>
      <c r="U64" s="370">
        <v>559.74</v>
      </c>
      <c r="V64" s="370">
        <v>512</v>
      </c>
      <c r="W64" s="370">
        <v>511</v>
      </c>
      <c r="X64" s="370">
        <v>955.05</v>
      </c>
      <c r="Y64" s="370">
        <v>637</v>
      </c>
      <c r="Z64" s="370">
        <v>190.86</v>
      </c>
      <c r="AA64" s="370">
        <v>511</v>
      </c>
      <c r="AB64" s="370">
        <v>637</v>
      </c>
      <c r="AC64" s="370">
        <v>748</v>
      </c>
      <c r="AD64" s="370">
        <v>975.36</v>
      </c>
      <c r="AE64" s="370">
        <v>655.20000000000005</v>
      </c>
      <c r="AF64" s="370">
        <v>787.2</v>
      </c>
      <c r="AG64" s="370">
        <v>84.2</v>
      </c>
      <c r="AH64" s="370">
        <v>748.8</v>
      </c>
      <c r="AI64" s="370">
        <v>848.16</v>
      </c>
      <c r="AJ64" s="370">
        <v>93.6</v>
      </c>
      <c r="AK64" s="370">
        <v>956.11</v>
      </c>
      <c r="AL64" s="370">
        <v>381.11</v>
      </c>
      <c r="AM64" s="370">
        <v>996.54</v>
      </c>
      <c r="AN64" s="370">
        <v>934</v>
      </c>
      <c r="AO64" s="370">
        <v>592.38</v>
      </c>
      <c r="AP64" s="370">
        <v>641.73</v>
      </c>
      <c r="AQ64" s="370" t="s">
        <v>356</v>
      </c>
      <c r="AR64" s="370" t="s">
        <v>356</v>
      </c>
      <c r="AS64" s="370" t="s">
        <v>356</v>
      </c>
      <c r="AT64" s="370" t="s">
        <v>356</v>
      </c>
      <c r="AU64" s="370" t="s">
        <v>356</v>
      </c>
      <c r="AV64" s="370" t="s">
        <v>356</v>
      </c>
      <c r="AW64" s="370" t="s">
        <v>356</v>
      </c>
      <c r="AX64" s="370" t="s">
        <v>356</v>
      </c>
      <c r="AY64" s="370" t="s">
        <v>356</v>
      </c>
      <c r="AZ64" s="370" t="s">
        <v>356</v>
      </c>
      <c r="BA64" s="370" t="s">
        <v>356</v>
      </c>
      <c r="BB64" s="370" t="s">
        <v>356</v>
      </c>
      <c r="BC64" s="99">
        <v>954.78</v>
      </c>
      <c r="BD64" s="99" t="s">
        <v>356</v>
      </c>
      <c r="BE64">
        <v>869</v>
      </c>
      <c r="BF64">
        <v>2.3599999999999999E-2</v>
      </c>
    </row>
    <row r="65" spans="1:58" hidden="1">
      <c r="A65" s="370">
        <v>508.35</v>
      </c>
      <c r="B65" s="370">
        <v>571.87</v>
      </c>
      <c r="C65" s="370">
        <v>571.47</v>
      </c>
      <c r="D65" s="370">
        <v>507.13</v>
      </c>
      <c r="E65" s="370">
        <v>634.95000000000005</v>
      </c>
      <c r="F65" s="370">
        <v>634.95000000000005</v>
      </c>
      <c r="G65" s="370">
        <v>864.84</v>
      </c>
      <c r="H65" s="370">
        <v>855.34</v>
      </c>
      <c r="I65" s="370">
        <v>956.02</v>
      </c>
      <c r="J65" s="370">
        <v>443.81</v>
      </c>
      <c r="K65" s="370">
        <v>954.29</v>
      </c>
      <c r="L65" s="370" t="s">
        <v>356</v>
      </c>
      <c r="M65" s="370" t="s">
        <v>356</v>
      </c>
      <c r="N65" s="370" t="s">
        <v>356</v>
      </c>
      <c r="O65" s="370">
        <v>635.71</v>
      </c>
      <c r="P65" s="370">
        <v>571.87</v>
      </c>
      <c r="Q65" s="370">
        <v>957.34</v>
      </c>
      <c r="R65" s="370">
        <v>954.29</v>
      </c>
      <c r="S65" s="370">
        <v>476.36</v>
      </c>
      <c r="T65" s="370">
        <v>958.84</v>
      </c>
      <c r="U65" s="370">
        <v>559.99</v>
      </c>
      <c r="V65" s="370">
        <v>512</v>
      </c>
      <c r="W65" s="370">
        <v>511</v>
      </c>
      <c r="X65" s="370">
        <v>955.47</v>
      </c>
      <c r="Y65" s="370">
        <v>637</v>
      </c>
      <c r="Z65" s="370">
        <v>190.92</v>
      </c>
      <c r="AA65" s="370">
        <v>511</v>
      </c>
      <c r="AB65" s="370">
        <v>637</v>
      </c>
      <c r="AC65" s="370">
        <v>749</v>
      </c>
      <c r="AD65" s="370">
        <v>975.84</v>
      </c>
      <c r="AE65" s="370">
        <v>655.9</v>
      </c>
      <c r="AF65" s="370">
        <v>787.4</v>
      </c>
      <c r="AG65" s="370">
        <v>84.29</v>
      </c>
      <c r="AH65" s="370">
        <v>749.6</v>
      </c>
      <c r="AI65" s="370">
        <v>848.97</v>
      </c>
      <c r="AJ65" s="370">
        <v>93.7</v>
      </c>
      <c r="AK65" s="370">
        <v>956.59</v>
      </c>
      <c r="AL65" s="370">
        <v>381.3</v>
      </c>
      <c r="AM65" s="370">
        <v>996.72</v>
      </c>
      <c r="AN65" s="370">
        <v>934.6</v>
      </c>
      <c r="AO65" s="370">
        <v>592.5</v>
      </c>
      <c r="AP65" s="370">
        <v>642.25</v>
      </c>
      <c r="AQ65" s="370" t="s">
        <v>356</v>
      </c>
      <c r="AR65" s="370" t="s">
        <v>356</v>
      </c>
      <c r="AS65" s="370" t="s">
        <v>356</v>
      </c>
      <c r="AT65" s="370" t="s">
        <v>356</v>
      </c>
      <c r="AU65" s="370" t="s">
        <v>356</v>
      </c>
      <c r="AV65" s="370" t="s">
        <v>356</v>
      </c>
      <c r="AW65" s="370" t="s">
        <v>356</v>
      </c>
      <c r="AX65" s="370" t="s">
        <v>356</v>
      </c>
      <c r="AY65" s="370" t="s">
        <v>356</v>
      </c>
      <c r="AZ65" s="370" t="s">
        <v>356</v>
      </c>
      <c r="BA65" s="370" t="s">
        <v>356</v>
      </c>
      <c r="BB65" s="370" t="s">
        <v>356</v>
      </c>
      <c r="BC65" s="99">
        <v>955.2</v>
      </c>
      <c r="BD65" s="99" t="s">
        <v>356</v>
      </c>
      <c r="BE65">
        <v>869.24</v>
      </c>
      <c r="BF65">
        <v>2.3E-2</v>
      </c>
    </row>
    <row r="66" spans="1:58" hidden="1">
      <c r="A66" s="370">
        <v>508.52</v>
      </c>
      <c r="B66" s="370">
        <v>572.03</v>
      </c>
      <c r="C66" s="370">
        <v>571.69000000000005</v>
      </c>
      <c r="D66" s="370">
        <v>507.31</v>
      </c>
      <c r="E66" s="370">
        <v>635.20000000000005</v>
      </c>
      <c r="F66" s="370">
        <v>635.20000000000005</v>
      </c>
      <c r="G66" s="370">
        <v>865.32</v>
      </c>
      <c r="H66" s="370">
        <v>855.64</v>
      </c>
      <c r="I66" s="370">
        <v>956.37</v>
      </c>
      <c r="J66" s="370">
        <v>443.96</v>
      </c>
      <c r="K66" s="370">
        <v>954.62</v>
      </c>
      <c r="L66" s="370" t="s">
        <v>356</v>
      </c>
      <c r="M66" s="370" t="s">
        <v>356</v>
      </c>
      <c r="N66" s="370" t="s">
        <v>356</v>
      </c>
      <c r="O66" s="370">
        <v>636.02</v>
      </c>
      <c r="P66" s="370">
        <v>572.03</v>
      </c>
      <c r="Q66" s="370">
        <v>957.71</v>
      </c>
      <c r="R66" s="370">
        <v>954.62</v>
      </c>
      <c r="S66" s="370">
        <v>476.53</v>
      </c>
      <c r="T66" s="370">
        <v>959.35</v>
      </c>
      <c r="U66" s="370">
        <v>560.23</v>
      </c>
      <c r="V66" s="370">
        <v>512</v>
      </c>
      <c r="W66" s="370">
        <v>511</v>
      </c>
      <c r="X66" s="370">
        <v>955.84</v>
      </c>
      <c r="Y66" s="370">
        <v>637.5</v>
      </c>
      <c r="Z66" s="370">
        <v>190.98</v>
      </c>
      <c r="AA66" s="370">
        <v>511</v>
      </c>
      <c r="AB66" s="370">
        <v>637.5</v>
      </c>
      <c r="AC66" s="370">
        <v>749</v>
      </c>
      <c r="AD66" s="370">
        <v>976.36</v>
      </c>
      <c r="AE66" s="370">
        <v>656.6</v>
      </c>
      <c r="AF66" s="370">
        <v>787.6</v>
      </c>
      <c r="AG66" s="370">
        <v>84.33</v>
      </c>
      <c r="AH66" s="370">
        <v>750.4</v>
      </c>
      <c r="AI66" s="370">
        <v>849.78</v>
      </c>
      <c r="AJ66" s="370">
        <v>93.8</v>
      </c>
      <c r="AK66" s="370">
        <v>956.94</v>
      </c>
      <c r="AL66" s="370">
        <v>381.41</v>
      </c>
      <c r="AM66" s="370">
        <v>996.84</v>
      </c>
      <c r="AN66" s="370">
        <v>935.4</v>
      </c>
      <c r="AO66" s="370">
        <v>592.88</v>
      </c>
      <c r="AP66" s="370">
        <v>643.13</v>
      </c>
      <c r="AQ66" s="370" t="s">
        <v>356</v>
      </c>
      <c r="AR66" s="370" t="s">
        <v>356</v>
      </c>
      <c r="AS66" s="370" t="s">
        <v>356</v>
      </c>
      <c r="AT66" s="370" t="s">
        <v>356</v>
      </c>
      <c r="AU66" s="370" t="s">
        <v>356</v>
      </c>
      <c r="AV66" s="370" t="s">
        <v>356</v>
      </c>
      <c r="AW66" s="370" t="s">
        <v>356</v>
      </c>
      <c r="AX66" s="370" t="s">
        <v>356</v>
      </c>
      <c r="AY66" s="370" t="s">
        <v>356</v>
      </c>
      <c r="AZ66" s="370" t="s">
        <v>356</v>
      </c>
      <c r="BA66" s="370" t="s">
        <v>356</v>
      </c>
      <c r="BB66" s="370" t="s">
        <v>356</v>
      </c>
      <c r="BC66" s="99">
        <v>955.69</v>
      </c>
      <c r="BD66" s="99" t="s">
        <v>356</v>
      </c>
      <c r="BE66">
        <v>869.58</v>
      </c>
      <c r="BF66">
        <v>2.23E-2</v>
      </c>
    </row>
    <row r="67" spans="1:58" hidden="1">
      <c r="A67" s="370">
        <v>508.84</v>
      </c>
      <c r="B67" s="370">
        <v>572.26</v>
      </c>
      <c r="C67" s="370">
        <v>571.85</v>
      </c>
      <c r="D67" s="370">
        <v>507.48</v>
      </c>
      <c r="E67" s="370">
        <v>635.38</v>
      </c>
      <c r="F67" s="370">
        <v>635.38</v>
      </c>
      <c r="G67" s="370">
        <v>865.71</v>
      </c>
      <c r="H67" s="370">
        <v>855.89</v>
      </c>
      <c r="I67" s="370">
        <v>956.84</v>
      </c>
      <c r="J67" s="370">
        <v>444.14</v>
      </c>
      <c r="K67" s="370">
        <v>955.1</v>
      </c>
      <c r="L67" s="370" t="s">
        <v>356</v>
      </c>
      <c r="M67" s="370" t="s">
        <v>356</v>
      </c>
      <c r="N67" s="370" t="s">
        <v>356</v>
      </c>
      <c r="O67" s="370">
        <v>636.29999999999995</v>
      </c>
      <c r="P67" s="370">
        <v>572.26</v>
      </c>
      <c r="Q67" s="370">
        <v>958.01</v>
      </c>
      <c r="R67" s="370">
        <v>955.11</v>
      </c>
      <c r="S67" s="370">
        <v>476.67</v>
      </c>
      <c r="T67" s="370">
        <v>959.76</v>
      </c>
      <c r="U67" s="370">
        <v>560.45000000000005</v>
      </c>
      <c r="V67" s="370">
        <v>512</v>
      </c>
      <c r="W67" s="370">
        <v>511</v>
      </c>
      <c r="X67" s="370">
        <v>956.29</v>
      </c>
      <c r="Y67" s="370">
        <v>637.5</v>
      </c>
      <c r="Z67" s="370">
        <v>191.1</v>
      </c>
      <c r="AA67" s="370">
        <v>511</v>
      </c>
      <c r="AB67" s="370">
        <v>637.5</v>
      </c>
      <c r="AC67" s="370">
        <v>750</v>
      </c>
      <c r="AD67" s="370">
        <v>976.68</v>
      </c>
      <c r="AE67" s="370">
        <v>657.3</v>
      </c>
      <c r="AF67" s="370">
        <v>787.8</v>
      </c>
      <c r="AG67" s="370">
        <v>84.42</v>
      </c>
      <c r="AH67" s="370">
        <v>751.2</v>
      </c>
      <c r="AI67" s="370">
        <v>850.59</v>
      </c>
      <c r="AJ67" s="370">
        <v>93.9</v>
      </c>
      <c r="AK67" s="370">
        <v>957.32</v>
      </c>
      <c r="AL67" s="370">
        <v>381.59</v>
      </c>
      <c r="AM67" s="370">
        <v>997.02</v>
      </c>
      <c r="AN67" s="370">
        <v>936</v>
      </c>
      <c r="AO67" s="370">
        <v>593.25</v>
      </c>
      <c r="AP67" s="370">
        <v>644</v>
      </c>
      <c r="AQ67" s="370" t="s">
        <v>356</v>
      </c>
      <c r="AR67" s="370" t="s">
        <v>356</v>
      </c>
      <c r="AS67" s="370" t="s">
        <v>356</v>
      </c>
      <c r="AT67" s="370" t="s">
        <v>356</v>
      </c>
      <c r="AU67" s="370" t="s">
        <v>356</v>
      </c>
      <c r="AV67" s="370" t="s">
        <v>356</v>
      </c>
      <c r="AW67" s="370" t="s">
        <v>356</v>
      </c>
      <c r="AX67" s="370" t="s">
        <v>356</v>
      </c>
      <c r="AY67" s="370" t="s">
        <v>356</v>
      </c>
      <c r="AZ67" s="370" t="s">
        <v>356</v>
      </c>
      <c r="BA67" s="370" t="s">
        <v>356</v>
      </c>
      <c r="BB67" s="370" t="s">
        <v>356</v>
      </c>
      <c r="BC67" s="99">
        <v>956.07</v>
      </c>
      <c r="BD67" s="99" t="s">
        <v>356</v>
      </c>
      <c r="BE67">
        <v>869.85</v>
      </c>
      <c r="BF67">
        <v>2.1700000000000001E-2</v>
      </c>
    </row>
    <row r="68" spans="1:58" hidden="1">
      <c r="A68" s="370">
        <v>509.11</v>
      </c>
      <c r="B68" s="370">
        <v>572.45000000000005</v>
      </c>
      <c r="C68" s="370">
        <v>572.08000000000004</v>
      </c>
      <c r="D68" s="370">
        <v>507.72</v>
      </c>
      <c r="E68" s="370">
        <v>635.64</v>
      </c>
      <c r="F68" s="370">
        <v>635.64</v>
      </c>
      <c r="G68" s="370">
        <v>866.05</v>
      </c>
      <c r="H68" s="370">
        <v>856.3</v>
      </c>
      <c r="I68" s="370">
        <v>957.23</v>
      </c>
      <c r="J68" s="370">
        <v>444.29</v>
      </c>
      <c r="K68" s="370">
        <v>955.44</v>
      </c>
      <c r="L68" s="370" t="s">
        <v>356</v>
      </c>
      <c r="M68" s="370" t="s">
        <v>356</v>
      </c>
      <c r="N68" s="370" t="s">
        <v>356</v>
      </c>
      <c r="O68" s="370">
        <v>636.64</v>
      </c>
      <c r="P68" s="370">
        <v>572.45000000000005</v>
      </c>
      <c r="Q68" s="370">
        <v>958.54</v>
      </c>
      <c r="R68" s="370">
        <v>955.44</v>
      </c>
      <c r="S68" s="370">
        <v>476.79</v>
      </c>
      <c r="T68" s="370">
        <v>960.15</v>
      </c>
      <c r="U68" s="370">
        <v>560.71</v>
      </c>
      <c r="V68" s="370">
        <v>513</v>
      </c>
      <c r="W68" s="370">
        <v>512</v>
      </c>
      <c r="X68" s="370">
        <v>956.73</v>
      </c>
      <c r="Y68" s="370">
        <v>638</v>
      </c>
      <c r="Z68" s="370">
        <v>191.16</v>
      </c>
      <c r="AA68" s="370">
        <v>512</v>
      </c>
      <c r="AB68" s="370">
        <v>638</v>
      </c>
      <c r="AC68" s="370">
        <v>751</v>
      </c>
      <c r="AD68" s="370">
        <v>977.24</v>
      </c>
      <c r="AE68" s="370">
        <v>657.3</v>
      </c>
      <c r="AF68" s="370">
        <v>787.8</v>
      </c>
      <c r="AG68" s="370">
        <v>84.51</v>
      </c>
      <c r="AH68" s="370">
        <v>751.2</v>
      </c>
      <c r="AI68" s="370">
        <v>850.59</v>
      </c>
      <c r="AJ68" s="370">
        <v>93.9</v>
      </c>
      <c r="AK68" s="370">
        <v>957.65</v>
      </c>
      <c r="AL68" s="370">
        <v>381.82</v>
      </c>
      <c r="AM68" s="370">
        <v>997.12</v>
      </c>
      <c r="AN68" s="370">
        <v>937</v>
      </c>
      <c r="AO68" s="370">
        <v>593.5</v>
      </c>
      <c r="AP68" s="370">
        <v>644.88</v>
      </c>
      <c r="AQ68" s="370" t="s">
        <v>356</v>
      </c>
      <c r="AR68" s="370" t="s">
        <v>356</v>
      </c>
      <c r="AS68" s="370" t="s">
        <v>356</v>
      </c>
      <c r="AT68" s="370" t="s">
        <v>356</v>
      </c>
      <c r="AU68" s="370" t="s">
        <v>356</v>
      </c>
      <c r="AV68" s="370" t="s">
        <v>356</v>
      </c>
      <c r="AW68" s="370" t="s">
        <v>356</v>
      </c>
      <c r="AX68" s="370" t="s">
        <v>356</v>
      </c>
      <c r="AY68" s="370" t="s">
        <v>356</v>
      </c>
      <c r="AZ68" s="370" t="s">
        <v>356</v>
      </c>
      <c r="BA68" s="370" t="s">
        <v>356</v>
      </c>
      <c r="BB68" s="370" t="s">
        <v>356</v>
      </c>
      <c r="BC68" s="99">
        <v>956.48</v>
      </c>
      <c r="BD68" s="99" t="s">
        <v>356</v>
      </c>
      <c r="BE68">
        <v>870.13</v>
      </c>
      <c r="BF68">
        <v>2.1100000000000001E-2</v>
      </c>
    </row>
    <row r="69" spans="1:58" hidden="1">
      <c r="A69" s="370">
        <v>509.35</v>
      </c>
      <c r="B69" s="370">
        <v>572.66999999999996</v>
      </c>
      <c r="C69" s="370">
        <v>572.32000000000005</v>
      </c>
      <c r="D69" s="370">
        <v>507.93</v>
      </c>
      <c r="E69" s="370">
        <v>635.91</v>
      </c>
      <c r="F69" s="370">
        <v>635.91</v>
      </c>
      <c r="G69" s="370">
        <v>866.39</v>
      </c>
      <c r="H69" s="370">
        <v>856.7</v>
      </c>
      <c r="I69" s="370">
        <v>957.51</v>
      </c>
      <c r="J69" s="370">
        <v>444.51</v>
      </c>
      <c r="K69" s="370">
        <v>955.76</v>
      </c>
      <c r="L69" s="370" t="s">
        <v>356</v>
      </c>
      <c r="M69" s="370" t="s">
        <v>356</v>
      </c>
      <c r="N69" s="370" t="s">
        <v>356</v>
      </c>
      <c r="O69" s="370">
        <v>636.94000000000005</v>
      </c>
      <c r="P69" s="370">
        <v>572.66999999999996</v>
      </c>
      <c r="Q69" s="370">
        <v>958.9</v>
      </c>
      <c r="R69" s="370">
        <v>955.76</v>
      </c>
      <c r="S69" s="370">
        <v>477.02</v>
      </c>
      <c r="T69" s="370">
        <v>960.49</v>
      </c>
      <c r="U69" s="370">
        <v>561.02</v>
      </c>
      <c r="V69" s="370">
        <v>513</v>
      </c>
      <c r="W69" s="370">
        <v>512</v>
      </c>
      <c r="X69" s="370">
        <v>957.14</v>
      </c>
      <c r="Y69" s="370">
        <v>638</v>
      </c>
      <c r="Z69" s="370">
        <v>191.28</v>
      </c>
      <c r="AA69" s="370">
        <v>512</v>
      </c>
      <c r="AB69" s="370">
        <v>638</v>
      </c>
      <c r="AC69" s="370">
        <v>751</v>
      </c>
      <c r="AD69" s="370">
        <v>977.88</v>
      </c>
      <c r="AE69" s="370">
        <v>658</v>
      </c>
      <c r="AF69" s="370">
        <v>788</v>
      </c>
      <c r="AG69" s="370">
        <v>84.56</v>
      </c>
      <c r="AH69" s="370">
        <v>752</v>
      </c>
      <c r="AI69" s="370">
        <v>851.4</v>
      </c>
      <c r="AJ69" s="370">
        <v>94</v>
      </c>
      <c r="AK69" s="370">
        <v>958.07</v>
      </c>
      <c r="AL69" s="370">
        <v>381.96</v>
      </c>
      <c r="AM69" s="370">
        <v>997.28</v>
      </c>
      <c r="AN69" s="370">
        <v>938</v>
      </c>
      <c r="AO69" s="370">
        <v>593.75</v>
      </c>
      <c r="AP69" s="370">
        <v>645.92999999999995</v>
      </c>
      <c r="AQ69" s="370" t="s">
        <v>356</v>
      </c>
      <c r="AR69" s="370" t="s">
        <v>356</v>
      </c>
      <c r="AS69" s="370" t="s">
        <v>356</v>
      </c>
      <c r="AT69" s="370" t="s">
        <v>356</v>
      </c>
      <c r="AU69" s="370" t="s">
        <v>356</v>
      </c>
      <c r="AV69" s="370" t="s">
        <v>356</v>
      </c>
      <c r="AW69" s="370" t="s">
        <v>356</v>
      </c>
      <c r="AX69" s="370" t="s">
        <v>356</v>
      </c>
      <c r="AY69" s="370" t="s">
        <v>356</v>
      </c>
      <c r="AZ69" s="370" t="s">
        <v>356</v>
      </c>
      <c r="BA69" s="370" t="s">
        <v>356</v>
      </c>
      <c r="BB69" s="370" t="s">
        <v>356</v>
      </c>
      <c r="BC69" s="99">
        <v>956.97</v>
      </c>
      <c r="BD69" s="99" t="s">
        <v>356</v>
      </c>
      <c r="BE69">
        <v>870.5</v>
      </c>
      <c r="BF69">
        <v>2.0400000000000001E-2</v>
      </c>
    </row>
    <row r="70" spans="1:58" hidden="1">
      <c r="A70" s="370">
        <v>509.52</v>
      </c>
      <c r="B70" s="370">
        <v>572.97</v>
      </c>
      <c r="C70" s="370">
        <v>572.54</v>
      </c>
      <c r="D70" s="370">
        <v>508.18</v>
      </c>
      <c r="E70" s="370">
        <v>636.15</v>
      </c>
      <c r="F70" s="370">
        <v>636.15</v>
      </c>
      <c r="G70" s="370">
        <v>866.78</v>
      </c>
      <c r="H70" s="370">
        <v>857.2</v>
      </c>
      <c r="I70" s="370">
        <v>957.85</v>
      </c>
      <c r="J70" s="370">
        <v>444.7</v>
      </c>
      <c r="K70" s="370">
        <v>956.07</v>
      </c>
      <c r="L70" s="370" t="s">
        <v>356</v>
      </c>
      <c r="M70" s="370" t="s">
        <v>356</v>
      </c>
      <c r="N70" s="370" t="s">
        <v>356</v>
      </c>
      <c r="O70" s="370">
        <v>637.07000000000005</v>
      </c>
      <c r="P70" s="370">
        <v>572.97</v>
      </c>
      <c r="Q70" s="370">
        <v>959.21</v>
      </c>
      <c r="R70" s="370">
        <v>956.07</v>
      </c>
      <c r="S70" s="370">
        <v>477.17</v>
      </c>
      <c r="T70" s="370">
        <v>960.96</v>
      </c>
      <c r="U70" s="370">
        <v>561.22</v>
      </c>
      <c r="V70" s="370">
        <v>513</v>
      </c>
      <c r="W70" s="370">
        <v>512</v>
      </c>
      <c r="X70" s="370">
        <v>957.49</v>
      </c>
      <c r="Y70" s="370">
        <v>638.5</v>
      </c>
      <c r="Z70" s="370">
        <v>191.34</v>
      </c>
      <c r="AA70" s="370">
        <v>512</v>
      </c>
      <c r="AB70" s="370">
        <v>638.5</v>
      </c>
      <c r="AC70" s="370">
        <v>752</v>
      </c>
      <c r="AD70" s="370">
        <v>978.36</v>
      </c>
      <c r="AE70" s="370">
        <v>658.7</v>
      </c>
      <c r="AF70" s="370">
        <v>788.2</v>
      </c>
      <c r="AG70" s="370">
        <v>84.65</v>
      </c>
      <c r="AH70" s="370">
        <v>752.8</v>
      </c>
      <c r="AI70" s="370">
        <v>852.21</v>
      </c>
      <c r="AJ70" s="370">
        <v>94.1</v>
      </c>
      <c r="AK70" s="370">
        <v>958.73</v>
      </c>
      <c r="AL70" s="370">
        <v>382.12</v>
      </c>
      <c r="AM70" s="370">
        <v>997.46</v>
      </c>
      <c r="AN70" s="370">
        <v>938.6</v>
      </c>
      <c r="AO70" s="370">
        <v>594</v>
      </c>
      <c r="AP70" s="370">
        <v>647.33000000000004</v>
      </c>
      <c r="AQ70" s="370" t="s">
        <v>356</v>
      </c>
      <c r="AR70" s="370" t="s">
        <v>356</v>
      </c>
      <c r="AS70" s="370" t="s">
        <v>356</v>
      </c>
      <c r="AT70" s="370" t="s">
        <v>356</v>
      </c>
      <c r="AU70" s="370" t="s">
        <v>356</v>
      </c>
      <c r="AV70" s="370" t="s">
        <v>356</v>
      </c>
      <c r="AW70" s="370" t="s">
        <v>356</v>
      </c>
      <c r="AX70" s="370" t="s">
        <v>356</v>
      </c>
      <c r="AY70" s="370" t="s">
        <v>356</v>
      </c>
      <c r="AZ70" s="370" t="s">
        <v>356</v>
      </c>
      <c r="BA70" s="370" t="s">
        <v>356</v>
      </c>
      <c r="BB70" s="370" t="s">
        <v>356</v>
      </c>
      <c r="BC70" s="99">
        <v>957.33</v>
      </c>
      <c r="BD70" s="99" t="s">
        <v>356</v>
      </c>
      <c r="BE70">
        <v>870.79</v>
      </c>
      <c r="BF70">
        <v>1.9800000000000002E-2</v>
      </c>
    </row>
    <row r="71" spans="1:58" hidden="1">
      <c r="A71" s="370">
        <v>509.72</v>
      </c>
      <c r="B71" s="370">
        <v>573.15</v>
      </c>
      <c r="C71" s="370">
        <v>572.73</v>
      </c>
      <c r="D71" s="370">
        <v>508.43</v>
      </c>
      <c r="E71" s="370">
        <v>636.36</v>
      </c>
      <c r="F71" s="370">
        <v>636.36</v>
      </c>
      <c r="G71" s="370">
        <v>867.18</v>
      </c>
      <c r="H71" s="370">
        <v>857.55</v>
      </c>
      <c r="I71" s="370">
        <v>958.09</v>
      </c>
      <c r="J71" s="370">
        <v>444.87</v>
      </c>
      <c r="K71" s="370">
        <v>956.42</v>
      </c>
      <c r="L71" s="370" t="s">
        <v>356</v>
      </c>
      <c r="M71" s="370" t="s">
        <v>356</v>
      </c>
      <c r="N71" s="370" t="s">
        <v>356</v>
      </c>
      <c r="O71" s="370">
        <v>637.33000000000004</v>
      </c>
      <c r="P71" s="370">
        <v>573.15</v>
      </c>
      <c r="Q71" s="370">
        <v>959.57</v>
      </c>
      <c r="R71" s="370">
        <v>956.42</v>
      </c>
      <c r="S71" s="370">
        <v>477.31</v>
      </c>
      <c r="T71" s="370">
        <v>961.49</v>
      </c>
      <c r="U71" s="370">
        <v>561.47</v>
      </c>
      <c r="V71" s="370">
        <v>513</v>
      </c>
      <c r="W71" s="370">
        <v>512</v>
      </c>
      <c r="X71" s="370">
        <v>958.02</v>
      </c>
      <c r="Y71" s="370">
        <v>638.5</v>
      </c>
      <c r="Z71" s="370">
        <v>191.4</v>
      </c>
      <c r="AA71" s="370">
        <v>512</v>
      </c>
      <c r="AB71" s="370">
        <v>638.5</v>
      </c>
      <c r="AC71" s="370">
        <v>752</v>
      </c>
      <c r="AD71" s="370">
        <v>979.36</v>
      </c>
      <c r="AE71" s="370">
        <v>659.4</v>
      </c>
      <c r="AF71" s="370">
        <v>788.4</v>
      </c>
      <c r="AG71" s="370">
        <v>84.74</v>
      </c>
      <c r="AH71" s="370">
        <v>753.6</v>
      </c>
      <c r="AI71" s="370">
        <v>853.02</v>
      </c>
      <c r="AJ71" s="370">
        <v>94.2</v>
      </c>
      <c r="AK71" s="370">
        <v>959.13</v>
      </c>
      <c r="AL71" s="370">
        <v>382.32</v>
      </c>
      <c r="AM71" s="370">
        <v>997.66</v>
      </c>
      <c r="AN71" s="370">
        <v>939.6</v>
      </c>
      <c r="AO71" s="370">
        <v>594.38</v>
      </c>
      <c r="AP71" s="370">
        <v>648.20000000000005</v>
      </c>
      <c r="AQ71" s="370" t="s">
        <v>356</v>
      </c>
      <c r="AR71" s="370" t="s">
        <v>356</v>
      </c>
      <c r="AS71" s="370" t="s">
        <v>356</v>
      </c>
      <c r="AT71" s="370" t="s">
        <v>356</v>
      </c>
      <c r="AU71" s="370" t="s">
        <v>356</v>
      </c>
      <c r="AV71" s="370" t="s">
        <v>356</v>
      </c>
      <c r="AW71" s="370" t="s">
        <v>356</v>
      </c>
      <c r="AX71" s="370" t="s">
        <v>356</v>
      </c>
      <c r="AY71" s="370" t="s">
        <v>356</v>
      </c>
      <c r="AZ71" s="370" t="s">
        <v>356</v>
      </c>
      <c r="BA71" s="370" t="s">
        <v>356</v>
      </c>
      <c r="BB71" s="370" t="s">
        <v>356</v>
      </c>
      <c r="BC71" s="99">
        <v>957.88</v>
      </c>
      <c r="BD71" s="99" t="s">
        <v>356</v>
      </c>
      <c r="BE71">
        <v>871.05</v>
      </c>
      <c r="BF71">
        <v>1.9099999999999999E-2</v>
      </c>
    </row>
    <row r="72" spans="1:58" hidden="1">
      <c r="A72" s="370">
        <v>509.89</v>
      </c>
      <c r="B72" s="370">
        <v>573.41999999999996</v>
      </c>
      <c r="C72" s="370">
        <v>572.99</v>
      </c>
      <c r="D72" s="370">
        <v>508.65</v>
      </c>
      <c r="E72" s="370">
        <v>636.65</v>
      </c>
      <c r="F72" s="370">
        <v>636.65</v>
      </c>
      <c r="G72" s="370">
        <v>867.49</v>
      </c>
      <c r="H72" s="370">
        <v>857.79</v>
      </c>
      <c r="I72" s="370">
        <v>958.48</v>
      </c>
      <c r="J72" s="370">
        <v>445.04</v>
      </c>
      <c r="K72" s="370">
        <v>956.79</v>
      </c>
      <c r="L72" s="370" t="s">
        <v>356</v>
      </c>
      <c r="M72" s="370" t="s">
        <v>356</v>
      </c>
      <c r="N72" s="370" t="s">
        <v>356</v>
      </c>
      <c r="O72" s="370">
        <v>637.6</v>
      </c>
      <c r="P72" s="370">
        <v>573.41999999999996</v>
      </c>
      <c r="Q72" s="370">
        <v>959.9</v>
      </c>
      <c r="R72" s="370">
        <v>956.79</v>
      </c>
      <c r="S72" s="370">
        <v>477.5</v>
      </c>
      <c r="T72" s="370">
        <v>961.81</v>
      </c>
      <c r="U72" s="370">
        <v>561.70000000000005</v>
      </c>
      <c r="V72" s="370">
        <v>514</v>
      </c>
      <c r="W72" s="370">
        <v>512</v>
      </c>
      <c r="X72" s="370">
        <v>958.56</v>
      </c>
      <c r="Y72" s="370">
        <v>639</v>
      </c>
      <c r="Z72" s="370">
        <v>191.52</v>
      </c>
      <c r="AA72" s="370">
        <v>512</v>
      </c>
      <c r="AB72" s="370">
        <v>639</v>
      </c>
      <c r="AC72" s="370">
        <v>753</v>
      </c>
      <c r="AD72" s="370">
        <v>979.84</v>
      </c>
      <c r="AE72" s="370">
        <v>659.4</v>
      </c>
      <c r="AF72" s="370">
        <v>788.4</v>
      </c>
      <c r="AG72" s="370">
        <v>84.83</v>
      </c>
      <c r="AH72" s="370">
        <v>753.6</v>
      </c>
      <c r="AI72" s="370">
        <v>853.02</v>
      </c>
      <c r="AJ72" s="370">
        <v>94.2</v>
      </c>
      <c r="AK72" s="370">
        <v>959.62</v>
      </c>
      <c r="AL72" s="370">
        <v>382.53</v>
      </c>
      <c r="AM72" s="370">
        <v>997.86</v>
      </c>
      <c r="AN72" s="370">
        <v>940.2</v>
      </c>
      <c r="AO72" s="370">
        <v>594.63</v>
      </c>
      <c r="AP72" s="370">
        <v>649.08000000000004</v>
      </c>
      <c r="AQ72" s="370" t="s">
        <v>356</v>
      </c>
      <c r="AR72" s="370" t="s">
        <v>356</v>
      </c>
      <c r="AS72" s="370" t="s">
        <v>356</v>
      </c>
      <c r="AT72" s="370" t="s">
        <v>356</v>
      </c>
      <c r="AU72" s="370" t="s">
        <v>356</v>
      </c>
      <c r="AV72" s="370" t="s">
        <v>356</v>
      </c>
      <c r="AW72" s="370" t="s">
        <v>356</v>
      </c>
      <c r="AX72" s="370" t="s">
        <v>356</v>
      </c>
      <c r="AY72" s="370" t="s">
        <v>356</v>
      </c>
      <c r="AZ72" s="370" t="s">
        <v>356</v>
      </c>
      <c r="BA72" s="370" t="s">
        <v>356</v>
      </c>
      <c r="BB72" s="370" t="s">
        <v>356</v>
      </c>
      <c r="BC72" s="99">
        <v>958.31</v>
      </c>
      <c r="BD72" s="99" t="s">
        <v>356</v>
      </c>
      <c r="BE72">
        <v>871.32</v>
      </c>
      <c r="BF72">
        <v>1.8499999999999999E-2</v>
      </c>
    </row>
    <row r="73" spans="1:58" hidden="1">
      <c r="A73" s="370">
        <v>510.14</v>
      </c>
      <c r="B73" s="370">
        <v>573.62</v>
      </c>
      <c r="C73" s="370">
        <v>573.26</v>
      </c>
      <c r="D73" s="370">
        <v>509</v>
      </c>
      <c r="E73" s="370">
        <v>636.96</v>
      </c>
      <c r="F73" s="370">
        <v>636.96</v>
      </c>
      <c r="G73" s="370">
        <v>867.86</v>
      </c>
      <c r="H73" s="370">
        <v>858.24</v>
      </c>
      <c r="I73" s="370">
        <v>958.94</v>
      </c>
      <c r="J73" s="370">
        <v>445.29</v>
      </c>
      <c r="K73" s="370">
        <v>957.24</v>
      </c>
      <c r="L73" s="370" t="s">
        <v>356</v>
      </c>
      <c r="M73" s="370" t="s">
        <v>356</v>
      </c>
      <c r="N73" s="370" t="s">
        <v>356</v>
      </c>
      <c r="O73" s="370">
        <v>637.88</v>
      </c>
      <c r="P73" s="370">
        <v>573.62</v>
      </c>
      <c r="Q73" s="370">
        <v>960.47</v>
      </c>
      <c r="R73" s="370">
        <v>957.25</v>
      </c>
      <c r="S73" s="370">
        <v>477.68</v>
      </c>
      <c r="T73" s="370">
        <v>962.26</v>
      </c>
      <c r="U73" s="370">
        <v>561.98</v>
      </c>
      <c r="V73" s="370">
        <v>514</v>
      </c>
      <c r="W73" s="370">
        <v>513</v>
      </c>
      <c r="X73" s="370">
        <v>959</v>
      </c>
      <c r="Y73" s="370">
        <v>639.5</v>
      </c>
      <c r="Z73" s="370">
        <v>191.64</v>
      </c>
      <c r="AA73" s="370">
        <v>513</v>
      </c>
      <c r="AB73" s="370">
        <v>639.5</v>
      </c>
      <c r="AC73" s="370">
        <v>754</v>
      </c>
      <c r="AD73" s="370">
        <v>980.36</v>
      </c>
      <c r="AE73" s="370">
        <v>660.1</v>
      </c>
      <c r="AF73" s="370">
        <v>788.6</v>
      </c>
      <c r="AG73" s="370">
        <v>84.87</v>
      </c>
      <c r="AH73" s="370">
        <v>754.4</v>
      </c>
      <c r="AI73" s="370">
        <v>853.83</v>
      </c>
      <c r="AJ73" s="370">
        <v>94.3</v>
      </c>
      <c r="AK73" s="370">
        <v>960.21</v>
      </c>
      <c r="AL73" s="370">
        <v>382.72</v>
      </c>
      <c r="AM73" s="370">
        <v>998.06</v>
      </c>
      <c r="AN73" s="370">
        <v>941.4</v>
      </c>
      <c r="AO73" s="370">
        <v>595</v>
      </c>
      <c r="AP73" s="370">
        <v>649.78</v>
      </c>
      <c r="AQ73" s="370" t="s">
        <v>356</v>
      </c>
      <c r="AR73" s="370" t="s">
        <v>356</v>
      </c>
      <c r="AS73" s="370" t="s">
        <v>356</v>
      </c>
      <c r="AT73" s="370" t="s">
        <v>356</v>
      </c>
      <c r="AU73" s="370" t="s">
        <v>356</v>
      </c>
      <c r="AV73" s="370" t="s">
        <v>356</v>
      </c>
      <c r="AW73" s="370" t="s">
        <v>356</v>
      </c>
      <c r="AX73" s="370" t="s">
        <v>356</v>
      </c>
      <c r="AY73" s="370" t="s">
        <v>356</v>
      </c>
      <c r="AZ73" s="370" t="s">
        <v>356</v>
      </c>
      <c r="BA73" s="370" t="s">
        <v>356</v>
      </c>
      <c r="BB73" s="370" t="s">
        <v>356</v>
      </c>
      <c r="BC73" s="99">
        <v>958.77</v>
      </c>
      <c r="BD73" s="99" t="s">
        <v>356</v>
      </c>
      <c r="BE73">
        <v>871.74</v>
      </c>
      <c r="BF73">
        <v>1.7899999999999999E-2</v>
      </c>
    </row>
    <row r="74" spans="1:58" hidden="1">
      <c r="A74" s="370">
        <v>510.42</v>
      </c>
      <c r="B74" s="370">
        <v>573.92999999999995</v>
      </c>
      <c r="C74" s="370">
        <v>573.51</v>
      </c>
      <c r="D74" s="370">
        <v>509.23</v>
      </c>
      <c r="E74" s="370">
        <v>637.23</v>
      </c>
      <c r="F74" s="370">
        <v>637.23</v>
      </c>
      <c r="G74" s="370">
        <v>868.36</v>
      </c>
      <c r="H74" s="370">
        <v>858.84</v>
      </c>
      <c r="I74" s="370">
        <v>959.42</v>
      </c>
      <c r="J74" s="370">
        <v>445.54</v>
      </c>
      <c r="K74" s="370">
        <v>957.74</v>
      </c>
      <c r="L74" s="370" t="s">
        <v>356</v>
      </c>
      <c r="M74" s="370" t="s">
        <v>356</v>
      </c>
      <c r="N74" s="370" t="s">
        <v>356</v>
      </c>
      <c r="O74" s="370">
        <v>638.30999999999995</v>
      </c>
      <c r="P74" s="370">
        <v>573.92999999999995</v>
      </c>
      <c r="Q74" s="370">
        <v>961.08</v>
      </c>
      <c r="R74" s="370">
        <v>957.74</v>
      </c>
      <c r="S74" s="370">
        <v>477.84</v>
      </c>
      <c r="T74" s="370">
        <v>962.68</v>
      </c>
      <c r="U74" s="370">
        <v>562.25</v>
      </c>
      <c r="V74" s="370">
        <v>514</v>
      </c>
      <c r="W74" s="370">
        <v>513</v>
      </c>
      <c r="X74" s="370">
        <v>959.47</v>
      </c>
      <c r="Y74" s="370">
        <v>639.5</v>
      </c>
      <c r="Z74" s="370">
        <v>191.7</v>
      </c>
      <c r="AA74" s="370">
        <v>513</v>
      </c>
      <c r="AB74" s="370">
        <v>639.5</v>
      </c>
      <c r="AC74" s="370">
        <v>755</v>
      </c>
      <c r="AD74" s="370">
        <v>981.24</v>
      </c>
      <c r="AE74" s="370">
        <v>660.8</v>
      </c>
      <c r="AF74" s="370">
        <v>788.8</v>
      </c>
      <c r="AG74" s="370">
        <v>84.96</v>
      </c>
      <c r="AH74" s="370">
        <v>755.2</v>
      </c>
      <c r="AI74" s="370">
        <v>854.64</v>
      </c>
      <c r="AJ74" s="370">
        <v>94.4</v>
      </c>
      <c r="AK74" s="370">
        <v>960.77</v>
      </c>
      <c r="AL74" s="370">
        <v>383</v>
      </c>
      <c r="AM74" s="370">
        <v>998.26</v>
      </c>
      <c r="AN74" s="370">
        <v>942.6</v>
      </c>
      <c r="AO74" s="370">
        <v>595.38</v>
      </c>
      <c r="AP74" s="370">
        <v>650.65</v>
      </c>
      <c r="AQ74" s="370" t="s">
        <v>356</v>
      </c>
      <c r="AR74" s="370" t="s">
        <v>356</v>
      </c>
      <c r="AS74" s="370" t="s">
        <v>356</v>
      </c>
      <c r="AT74" s="370" t="s">
        <v>356</v>
      </c>
      <c r="AU74" s="370" t="s">
        <v>356</v>
      </c>
      <c r="AV74" s="370" t="s">
        <v>356</v>
      </c>
      <c r="AW74" s="370" t="s">
        <v>356</v>
      </c>
      <c r="AX74" s="370" t="s">
        <v>356</v>
      </c>
      <c r="AY74" s="370" t="s">
        <v>356</v>
      </c>
      <c r="AZ74" s="370" t="s">
        <v>356</v>
      </c>
      <c r="BA74" s="370" t="s">
        <v>356</v>
      </c>
      <c r="BB74" s="370" t="s">
        <v>356</v>
      </c>
      <c r="BC74" s="99">
        <v>959.25</v>
      </c>
      <c r="BD74" s="99" t="s">
        <v>356</v>
      </c>
      <c r="BE74">
        <v>872.09</v>
      </c>
      <c r="BF74">
        <v>1.72E-2</v>
      </c>
    </row>
    <row r="75" spans="1:58" hidden="1">
      <c r="A75" s="370">
        <v>510.65</v>
      </c>
      <c r="B75" s="370">
        <v>574.29</v>
      </c>
      <c r="C75" s="370">
        <v>573.79999999999995</v>
      </c>
      <c r="D75" s="370">
        <v>509.47</v>
      </c>
      <c r="E75" s="370">
        <v>637.54999999999995</v>
      </c>
      <c r="F75" s="370">
        <v>637.54999999999995</v>
      </c>
      <c r="G75" s="370">
        <v>868.77</v>
      </c>
      <c r="H75" s="370">
        <v>859.24</v>
      </c>
      <c r="I75" s="370">
        <v>960.04</v>
      </c>
      <c r="J75" s="370">
        <v>445.78</v>
      </c>
      <c r="K75" s="370">
        <v>958.24</v>
      </c>
      <c r="L75" s="370" t="s">
        <v>356</v>
      </c>
      <c r="M75" s="370" t="s">
        <v>356</v>
      </c>
      <c r="N75" s="370" t="s">
        <v>356</v>
      </c>
      <c r="O75" s="370">
        <v>638.69000000000005</v>
      </c>
      <c r="P75" s="370">
        <v>574.29</v>
      </c>
      <c r="Q75" s="370">
        <v>961.58</v>
      </c>
      <c r="R75" s="370">
        <v>958.24</v>
      </c>
      <c r="S75" s="370">
        <v>478.12</v>
      </c>
      <c r="T75" s="370">
        <v>963.29</v>
      </c>
      <c r="U75" s="370">
        <v>562.5</v>
      </c>
      <c r="V75" s="370">
        <v>514</v>
      </c>
      <c r="W75" s="370">
        <v>513</v>
      </c>
      <c r="X75" s="370">
        <v>959.93</v>
      </c>
      <c r="Y75" s="370">
        <v>640</v>
      </c>
      <c r="Z75" s="370">
        <v>191.82</v>
      </c>
      <c r="AA75" s="370">
        <v>513</v>
      </c>
      <c r="AB75" s="370">
        <v>640</v>
      </c>
      <c r="AC75" s="370">
        <v>756</v>
      </c>
      <c r="AD75" s="370">
        <v>981.84</v>
      </c>
      <c r="AE75" s="370">
        <v>662.2</v>
      </c>
      <c r="AF75" s="370">
        <v>789.2</v>
      </c>
      <c r="AG75" s="370">
        <v>85.05</v>
      </c>
      <c r="AH75" s="370">
        <v>756.8</v>
      </c>
      <c r="AI75" s="370">
        <v>856.26</v>
      </c>
      <c r="AJ75" s="370">
        <v>94.6</v>
      </c>
      <c r="AK75" s="370">
        <v>961.48</v>
      </c>
      <c r="AL75" s="370">
        <v>383.22</v>
      </c>
      <c r="AM75" s="370">
        <v>998.4</v>
      </c>
      <c r="AN75" s="370">
        <v>943.4</v>
      </c>
      <c r="AO75" s="370">
        <v>595.75</v>
      </c>
      <c r="AP75" s="370">
        <v>651.70000000000005</v>
      </c>
      <c r="AQ75" s="370" t="s">
        <v>356</v>
      </c>
      <c r="AR75" s="370" t="s">
        <v>356</v>
      </c>
      <c r="AS75" s="370" t="s">
        <v>356</v>
      </c>
      <c r="AT75" s="370" t="s">
        <v>356</v>
      </c>
      <c r="AU75" s="370" t="s">
        <v>356</v>
      </c>
      <c r="AV75" s="370" t="s">
        <v>356</v>
      </c>
      <c r="AW75" s="370" t="s">
        <v>356</v>
      </c>
      <c r="AX75" s="370" t="s">
        <v>356</v>
      </c>
      <c r="AY75" s="370" t="s">
        <v>356</v>
      </c>
      <c r="AZ75" s="370" t="s">
        <v>356</v>
      </c>
      <c r="BA75" s="370" t="s">
        <v>356</v>
      </c>
      <c r="BB75" s="370" t="s">
        <v>356</v>
      </c>
      <c r="BC75" s="99">
        <v>959.86</v>
      </c>
      <c r="BD75" s="99" t="s">
        <v>356</v>
      </c>
      <c r="BE75">
        <v>872.42</v>
      </c>
      <c r="BF75">
        <v>1.66E-2</v>
      </c>
    </row>
    <row r="76" spans="1:58" hidden="1">
      <c r="A76" s="370">
        <v>510.92</v>
      </c>
      <c r="B76" s="370">
        <v>574.59</v>
      </c>
      <c r="C76" s="370">
        <v>574.24</v>
      </c>
      <c r="D76" s="370">
        <v>509.73</v>
      </c>
      <c r="E76" s="370">
        <v>638.03</v>
      </c>
      <c r="F76" s="370">
        <v>638.03</v>
      </c>
      <c r="G76" s="370">
        <v>869.19</v>
      </c>
      <c r="H76" s="370">
        <v>859.76</v>
      </c>
      <c r="I76" s="370">
        <v>960.61</v>
      </c>
      <c r="J76" s="370">
        <v>446.03</v>
      </c>
      <c r="K76" s="370">
        <v>958.83</v>
      </c>
      <c r="L76" s="370" t="s">
        <v>356</v>
      </c>
      <c r="M76" s="370" t="s">
        <v>356</v>
      </c>
      <c r="N76" s="370" t="s">
        <v>356</v>
      </c>
      <c r="O76" s="370">
        <v>639.05999999999995</v>
      </c>
      <c r="P76" s="370">
        <v>574.59</v>
      </c>
      <c r="Q76" s="370">
        <v>962.2</v>
      </c>
      <c r="R76" s="370">
        <v>958.83</v>
      </c>
      <c r="S76" s="370">
        <v>478.31</v>
      </c>
      <c r="T76" s="370">
        <v>963.85</v>
      </c>
      <c r="U76" s="370">
        <v>562.82000000000005</v>
      </c>
      <c r="V76" s="370">
        <v>515</v>
      </c>
      <c r="W76" s="370">
        <v>513</v>
      </c>
      <c r="X76" s="370">
        <v>960.56</v>
      </c>
      <c r="Y76" s="370">
        <v>640.5</v>
      </c>
      <c r="Z76" s="370">
        <v>191.94</v>
      </c>
      <c r="AA76" s="370">
        <v>513</v>
      </c>
      <c r="AB76" s="370">
        <v>640.5</v>
      </c>
      <c r="AC76" s="370">
        <v>756</v>
      </c>
      <c r="AD76" s="370">
        <v>982.36</v>
      </c>
      <c r="AE76" s="370">
        <v>662.9</v>
      </c>
      <c r="AF76" s="370">
        <v>789.4</v>
      </c>
      <c r="AG76" s="370">
        <v>85.19</v>
      </c>
      <c r="AH76" s="370">
        <v>757.6</v>
      </c>
      <c r="AI76" s="370">
        <v>857.07</v>
      </c>
      <c r="AJ76" s="370">
        <v>94.7</v>
      </c>
      <c r="AK76" s="370">
        <v>962.13</v>
      </c>
      <c r="AL76" s="370">
        <v>383.48</v>
      </c>
      <c r="AM76" s="370">
        <v>998.64</v>
      </c>
      <c r="AN76" s="370">
        <v>944.4</v>
      </c>
      <c r="AO76" s="370">
        <v>596.13</v>
      </c>
      <c r="AP76" s="370">
        <v>652.75</v>
      </c>
      <c r="AQ76" s="370" t="s">
        <v>356</v>
      </c>
      <c r="AR76" s="370" t="s">
        <v>356</v>
      </c>
      <c r="AS76" s="370" t="s">
        <v>356</v>
      </c>
      <c r="AT76" s="370" t="s">
        <v>356</v>
      </c>
      <c r="AU76" s="370" t="s">
        <v>356</v>
      </c>
      <c r="AV76" s="370" t="s">
        <v>356</v>
      </c>
      <c r="AW76" s="370" t="s">
        <v>356</v>
      </c>
      <c r="AX76" s="370" t="s">
        <v>356</v>
      </c>
      <c r="AY76" s="370" t="s">
        <v>356</v>
      </c>
      <c r="AZ76" s="370" t="s">
        <v>356</v>
      </c>
      <c r="BA76" s="370" t="s">
        <v>356</v>
      </c>
      <c r="BB76" s="370" t="s">
        <v>356</v>
      </c>
      <c r="BC76" s="99">
        <v>960.39</v>
      </c>
      <c r="BD76" s="99" t="s">
        <v>356</v>
      </c>
      <c r="BE76">
        <v>872.7</v>
      </c>
      <c r="BF76">
        <v>1.6E-2</v>
      </c>
    </row>
    <row r="77" spans="1:58" hidden="1">
      <c r="A77" s="370">
        <v>511.06</v>
      </c>
      <c r="B77" s="370">
        <v>574.76</v>
      </c>
      <c r="C77" s="370">
        <v>574.36</v>
      </c>
      <c r="D77" s="370">
        <v>509.91</v>
      </c>
      <c r="E77" s="370">
        <v>638.16999999999996</v>
      </c>
      <c r="F77" s="370">
        <v>638.16999999999996</v>
      </c>
      <c r="G77" s="370">
        <v>869.45</v>
      </c>
      <c r="H77" s="370">
        <v>859.98</v>
      </c>
      <c r="I77" s="370">
        <v>960.81</v>
      </c>
      <c r="J77" s="370">
        <v>446.19</v>
      </c>
      <c r="K77" s="370">
        <v>959.03</v>
      </c>
      <c r="L77" s="370" t="s">
        <v>356</v>
      </c>
      <c r="M77" s="370" t="s">
        <v>356</v>
      </c>
      <c r="N77" s="370" t="s">
        <v>356</v>
      </c>
      <c r="O77" s="370">
        <v>639.22</v>
      </c>
      <c r="P77" s="370">
        <v>574.76</v>
      </c>
      <c r="Q77" s="370">
        <v>962.48</v>
      </c>
      <c r="R77" s="370">
        <v>959.04</v>
      </c>
      <c r="S77" s="370">
        <v>478.42</v>
      </c>
      <c r="T77" s="370">
        <v>964.15</v>
      </c>
      <c r="U77" s="370">
        <v>562.94000000000005</v>
      </c>
      <c r="V77" s="370">
        <v>515</v>
      </c>
      <c r="W77" s="370">
        <v>514</v>
      </c>
      <c r="X77" s="370">
        <v>960.94</v>
      </c>
      <c r="Y77" s="370">
        <v>640.5</v>
      </c>
      <c r="Z77" s="370">
        <v>192</v>
      </c>
      <c r="AA77" s="370">
        <v>514</v>
      </c>
      <c r="AB77" s="370">
        <v>640.5</v>
      </c>
      <c r="AC77" s="370">
        <v>757</v>
      </c>
      <c r="AD77" s="370">
        <v>983.24</v>
      </c>
      <c r="AE77" s="370">
        <v>662.9</v>
      </c>
      <c r="AF77" s="370">
        <v>789.4</v>
      </c>
      <c r="AG77" s="370">
        <v>85.19</v>
      </c>
      <c r="AH77" s="370">
        <v>757.6</v>
      </c>
      <c r="AI77" s="370">
        <v>857.07</v>
      </c>
      <c r="AJ77" s="370">
        <v>94.7</v>
      </c>
      <c r="AK77" s="370">
        <v>962.42</v>
      </c>
      <c r="AL77" s="370">
        <v>383.57</v>
      </c>
      <c r="AM77" s="370">
        <v>998.84</v>
      </c>
      <c r="AN77" s="370">
        <v>945</v>
      </c>
      <c r="AO77" s="370">
        <v>596.38</v>
      </c>
      <c r="AP77" s="370">
        <v>653.45000000000005</v>
      </c>
      <c r="AQ77" s="370" t="s">
        <v>356</v>
      </c>
      <c r="AR77" s="370" t="s">
        <v>356</v>
      </c>
      <c r="AS77" s="370" t="s">
        <v>356</v>
      </c>
      <c r="AT77" s="370" t="s">
        <v>356</v>
      </c>
      <c r="AU77" s="370" t="s">
        <v>356</v>
      </c>
      <c r="AV77" s="370" t="s">
        <v>356</v>
      </c>
      <c r="AW77" s="370" t="s">
        <v>356</v>
      </c>
      <c r="AX77" s="370" t="s">
        <v>356</v>
      </c>
      <c r="AY77" s="370" t="s">
        <v>356</v>
      </c>
      <c r="AZ77" s="370" t="s">
        <v>356</v>
      </c>
      <c r="BA77" s="370" t="s">
        <v>356</v>
      </c>
      <c r="BB77" s="370" t="s">
        <v>356</v>
      </c>
      <c r="BC77" s="99">
        <v>960.68</v>
      </c>
      <c r="BD77" s="99" t="s">
        <v>356</v>
      </c>
      <c r="BE77">
        <v>872.94</v>
      </c>
      <c r="BF77">
        <v>1.5599999999999999E-2</v>
      </c>
    </row>
    <row r="78" spans="1:58" hidden="1">
      <c r="A78" s="370">
        <v>511.26</v>
      </c>
      <c r="B78" s="370">
        <v>574.96</v>
      </c>
      <c r="C78" s="370">
        <v>574.57000000000005</v>
      </c>
      <c r="D78" s="370">
        <v>510.03</v>
      </c>
      <c r="E78" s="370">
        <v>638.4</v>
      </c>
      <c r="F78" s="370">
        <v>638.4</v>
      </c>
      <c r="G78" s="370">
        <v>869.65</v>
      </c>
      <c r="H78" s="370">
        <v>860.33</v>
      </c>
      <c r="I78" s="370">
        <v>961.07</v>
      </c>
      <c r="J78" s="370">
        <v>446.29</v>
      </c>
      <c r="K78" s="370">
        <v>959.39</v>
      </c>
      <c r="L78" s="370" t="s">
        <v>356</v>
      </c>
      <c r="M78" s="370" t="s">
        <v>356</v>
      </c>
      <c r="N78" s="370" t="s">
        <v>356</v>
      </c>
      <c r="O78" s="370">
        <v>639.44000000000005</v>
      </c>
      <c r="P78" s="370">
        <v>574.96</v>
      </c>
      <c r="Q78" s="370">
        <v>962.75</v>
      </c>
      <c r="R78" s="370">
        <v>959.38</v>
      </c>
      <c r="S78" s="370">
        <v>478.54</v>
      </c>
      <c r="T78" s="370">
        <v>964.39</v>
      </c>
      <c r="U78" s="370">
        <v>563.16</v>
      </c>
      <c r="V78" s="370">
        <v>515</v>
      </c>
      <c r="W78" s="370">
        <v>514</v>
      </c>
      <c r="X78" s="370">
        <v>961.31</v>
      </c>
      <c r="Y78" s="370">
        <v>640.5</v>
      </c>
      <c r="Z78" s="370">
        <v>192.06</v>
      </c>
      <c r="AA78" s="370">
        <v>514</v>
      </c>
      <c r="AB78" s="370">
        <v>640.5</v>
      </c>
      <c r="AC78" s="370">
        <v>757</v>
      </c>
      <c r="AD78" s="370">
        <v>983.36</v>
      </c>
      <c r="AE78" s="370">
        <v>663.6</v>
      </c>
      <c r="AF78" s="370">
        <v>789.6</v>
      </c>
      <c r="AG78" s="370">
        <v>85.28</v>
      </c>
      <c r="AH78" s="370">
        <v>758.4</v>
      </c>
      <c r="AI78" s="370">
        <v>857.88</v>
      </c>
      <c r="AJ78" s="370">
        <v>94.8</v>
      </c>
      <c r="AK78" s="370">
        <v>962.75</v>
      </c>
      <c r="AL78" s="370">
        <v>383.68</v>
      </c>
      <c r="AM78" s="370">
        <v>998.94</v>
      </c>
      <c r="AN78" s="370">
        <v>945.6</v>
      </c>
      <c r="AO78" s="370">
        <v>596.5</v>
      </c>
      <c r="AP78" s="370">
        <v>653.98</v>
      </c>
      <c r="AQ78" s="370" t="s">
        <v>356</v>
      </c>
      <c r="AR78" s="370" t="s">
        <v>356</v>
      </c>
      <c r="AS78" s="370" t="s">
        <v>356</v>
      </c>
      <c r="AT78" s="370" t="s">
        <v>356</v>
      </c>
      <c r="AU78" s="370" t="s">
        <v>356</v>
      </c>
      <c r="AV78" s="370" t="s">
        <v>356</v>
      </c>
      <c r="AW78" s="370" t="s">
        <v>356</v>
      </c>
      <c r="AX78" s="370" t="s">
        <v>356</v>
      </c>
      <c r="AY78" s="370" t="s">
        <v>356</v>
      </c>
      <c r="AZ78" s="370" t="s">
        <v>356</v>
      </c>
      <c r="BA78" s="370" t="s">
        <v>356</v>
      </c>
      <c r="BB78" s="370" t="s">
        <v>356</v>
      </c>
      <c r="BC78" s="99">
        <v>960.99</v>
      </c>
      <c r="BD78" s="99" t="s">
        <v>356</v>
      </c>
      <c r="BE78">
        <v>873.13</v>
      </c>
      <c r="BF78">
        <v>1.5299999999999999E-2</v>
      </c>
    </row>
    <row r="79" spans="1:58" hidden="1">
      <c r="A79" s="370">
        <v>511.39</v>
      </c>
      <c r="B79" s="370">
        <v>575.13</v>
      </c>
      <c r="C79" s="370">
        <v>574.69000000000005</v>
      </c>
      <c r="D79" s="370">
        <v>510.17</v>
      </c>
      <c r="E79" s="370">
        <v>638.54</v>
      </c>
      <c r="F79" s="370">
        <v>638.54</v>
      </c>
      <c r="G79" s="370">
        <v>869.93</v>
      </c>
      <c r="H79" s="370">
        <v>860.45</v>
      </c>
      <c r="I79" s="370">
        <v>961.4</v>
      </c>
      <c r="J79" s="370">
        <v>446.43</v>
      </c>
      <c r="K79" s="370">
        <v>959.82</v>
      </c>
      <c r="L79" s="370" t="s">
        <v>356</v>
      </c>
      <c r="M79" s="370" t="s">
        <v>356</v>
      </c>
      <c r="N79" s="370" t="s">
        <v>356</v>
      </c>
      <c r="O79" s="370">
        <v>639.65</v>
      </c>
      <c r="P79" s="370">
        <v>575.13</v>
      </c>
      <c r="Q79" s="370">
        <v>963.03</v>
      </c>
      <c r="R79" s="370">
        <v>959.82</v>
      </c>
      <c r="S79" s="370">
        <v>478.69</v>
      </c>
      <c r="T79" s="370">
        <v>964.6</v>
      </c>
      <c r="U79" s="370">
        <v>563.30999999999995</v>
      </c>
      <c r="V79" s="370">
        <v>515</v>
      </c>
      <c r="W79" s="370">
        <v>514</v>
      </c>
      <c r="X79" s="370">
        <v>961.73</v>
      </c>
      <c r="Y79" s="370">
        <v>641</v>
      </c>
      <c r="Z79" s="370">
        <v>192.12</v>
      </c>
      <c r="AA79" s="370">
        <v>514</v>
      </c>
      <c r="AB79" s="370">
        <v>641</v>
      </c>
      <c r="AC79" s="370">
        <v>757</v>
      </c>
      <c r="AD79" s="370">
        <v>983.84</v>
      </c>
      <c r="AE79" s="370">
        <v>663.6</v>
      </c>
      <c r="AF79" s="370">
        <v>789.6</v>
      </c>
      <c r="AG79" s="370">
        <v>85.32</v>
      </c>
      <c r="AH79" s="370">
        <v>758.4</v>
      </c>
      <c r="AI79" s="370">
        <v>857.88</v>
      </c>
      <c r="AJ79" s="370">
        <v>94.8</v>
      </c>
      <c r="AK79" s="370">
        <v>963.03</v>
      </c>
      <c r="AL79" s="370">
        <v>383.81</v>
      </c>
      <c r="AM79" s="370">
        <v>999.06</v>
      </c>
      <c r="AN79" s="370">
        <v>946</v>
      </c>
      <c r="AO79" s="370">
        <v>596.75</v>
      </c>
      <c r="AP79" s="370">
        <v>654.5</v>
      </c>
      <c r="AQ79" s="370" t="s">
        <v>356</v>
      </c>
      <c r="AR79" s="370" t="s">
        <v>356</v>
      </c>
      <c r="AS79" s="370" t="s">
        <v>356</v>
      </c>
      <c r="AT79" s="370" t="s">
        <v>356</v>
      </c>
      <c r="AU79" s="370" t="s">
        <v>356</v>
      </c>
      <c r="AV79" s="370" t="s">
        <v>356</v>
      </c>
      <c r="AW79" s="370" t="s">
        <v>356</v>
      </c>
      <c r="AX79" s="370" t="s">
        <v>356</v>
      </c>
      <c r="AY79" s="370" t="s">
        <v>356</v>
      </c>
      <c r="AZ79" s="370" t="s">
        <v>356</v>
      </c>
      <c r="BA79" s="370" t="s">
        <v>356</v>
      </c>
      <c r="BB79" s="370" t="s">
        <v>356</v>
      </c>
      <c r="BC79" s="99">
        <v>961.34</v>
      </c>
      <c r="BD79" s="99" t="s">
        <v>356</v>
      </c>
      <c r="BE79">
        <v>873.29</v>
      </c>
      <c r="BF79">
        <v>1.4999999999999999E-2</v>
      </c>
    </row>
    <row r="80" spans="1:58" hidden="1">
      <c r="A80" s="370">
        <v>511.57</v>
      </c>
      <c r="B80" s="370">
        <v>575.30999999999995</v>
      </c>
      <c r="C80" s="370">
        <v>574.79999999999995</v>
      </c>
      <c r="D80" s="370">
        <v>510.33</v>
      </c>
      <c r="E80" s="370">
        <v>638.66</v>
      </c>
      <c r="F80" s="370">
        <v>638.66</v>
      </c>
      <c r="G80" s="370">
        <v>870.25</v>
      </c>
      <c r="H80" s="370">
        <v>860.7</v>
      </c>
      <c r="I80" s="370">
        <v>961.69</v>
      </c>
      <c r="J80" s="370">
        <v>446.54</v>
      </c>
      <c r="K80" s="370">
        <v>959.97</v>
      </c>
      <c r="L80" s="370" t="s">
        <v>356</v>
      </c>
      <c r="M80" s="370" t="s">
        <v>356</v>
      </c>
      <c r="N80" s="370" t="s">
        <v>356</v>
      </c>
      <c r="O80" s="370">
        <v>639.79999999999995</v>
      </c>
      <c r="P80" s="370">
        <v>575.30999999999995</v>
      </c>
      <c r="Q80" s="370">
        <v>963.37</v>
      </c>
      <c r="R80" s="370">
        <v>959.97</v>
      </c>
      <c r="S80" s="370">
        <v>478.8</v>
      </c>
      <c r="T80" s="370">
        <v>964.9</v>
      </c>
      <c r="U80" s="370">
        <v>563.46</v>
      </c>
      <c r="V80" s="370">
        <v>515</v>
      </c>
      <c r="W80" s="370">
        <v>514</v>
      </c>
      <c r="X80" s="370">
        <v>961.93</v>
      </c>
      <c r="Y80" s="370">
        <v>641</v>
      </c>
      <c r="Z80" s="370">
        <v>192.18</v>
      </c>
      <c r="AA80" s="370">
        <v>514</v>
      </c>
      <c r="AB80" s="370">
        <v>641</v>
      </c>
      <c r="AC80" s="370">
        <v>758</v>
      </c>
      <c r="AD80" s="370">
        <v>984.24</v>
      </c>
      <c r="AE80" s="370">
        <v>664.3</v>
      </c>
      <c r="AF80" s="370">
        <v>789.8</v>
      </c>
      <c r="AG80" s="370">
        <v>85.37</v>
      </c>
      <c r="AH80" s="370">
        <v>759.2</v>
      </c>
      <c r="AI80" s="370">
        <v>858.69</v>
      </c>
      <c r="AJ80" s="370">
        <v>94.9</v>
      </c>
      <c r="AK80" s="370">
        <v>963.48</v>
      </c>
      <c r="AL80" s="370">
        <v>383.94</v>
      </c>
      <c r="AM80" s="370">
        <v>999.18</v>
      </c>
      <c r="AN80" s="370">
        <v>946.6</v>
      </c>
      <c r="AO80" s="370">
        <v>597</v>
      </c>
      <c r="AP80" s="370">
        <v>655.03</v>
      </c>
      <c r="AQ80" s="370" t="s">
        <v>356</v>
      </c>
      <c r="AR80" s="370" t="s">
        <v>356</v>
      </c>
      <c r="AS80" s="370" t="s">
        <v>356</v>
      </c>
      <c r="AT80" s="370" t="s">
        <v>356</v>
      </c>
      <c r="AU80" s="370" t="s">
        <v>356</v>
      </c>
      <c r="AV80" s="370" t="s">
        <v>356</v>
      </c>
      <c r="AW80" s="370" t="s">
        <v>356</v>
      </c>
      <c r="AX80" s="370" t="s">
        <v>356</v>
      </c>
      <c r="AY80" s="370" t="s">
        <v>356</v>
      </c>
      <c r="AZ80" s="370" t="s">
        <v>356</v>
      </c>
      <c r="BA80" s="370" t="s">
        <v>356</v>
      </c>
      <c r="BB80" s="370" t="s">
        <v>356</v>
      </c>
      <c r="BC80" s="99">
        <v>961.6</v>
      </c>
      <c r="BD80" s="99" t="s">
        <v>356</v>
      </c>
      <c r="BE80">
        <v>873.46</v>
      </c>
      <c r="BF80">
        <v>1.47E-2</v>
      </c>
    </row>
    <row r="81" spans="1:58" hidden="1">
      <c r="A81" s="370">
        <v>511.7</v>
      </c>
      <c r="B81" s="370">
        <v>575.44000000000005</v>
      </c>
      <c r="C81" s="370">
        <v>574.96</v>
      </c>
      <c r="D81" s="370">
        <v>510.47</v>
      </c>
      <c r="E81" s="370">
        <v>638.83000000000004</v>
      </c>
      <c r="F81" s="370">
        <v>638.83000000000004</v>
      </c>
      <c r="G81" s="370">
        <v>870.52</v>
      </c>
      <c r="H81" s="370">
        <v>860.9</v>
      </c>
      <c r="I81" s="370">
        <v>961.93</v>
      </c>
      <c r="J81" s="370">
        <v>446.67</v>
      </c>
      <c r="K81" s="370">
        <v>960.19</v>
      </c>
      <c r="L81" s="370" t="s">
        <v>356</v>
      </c>
      <c r="M81" s="370" t="s">
        <v>356</v>
      </c>
      <c r="N81" s="370" t="s">
        <v>356</v>
      </c>
      <c r="O81" s="370">
        <v>640.01</v>
      </c>
      <c r="P81" s="370">
        <v>575.44000000000005</v>
      </c>
      <c r="Q81" s="370">
        <v>963.63</v>
      </c>
      <c r="R81" s="370">
        <v>960.19</v>
      </c>
      <c r="S81" s="370">
        <v>478.9</v>
      </c>
      <c r="T81" s="370">
        <v>965.18</v>
      </c>
      <c r="U81" s="370">
        <v>563.61</v>
      </c>
      <c r="V81" s="370">
        <v>516</v>
      </c>
      <c r="W81" s="370">
        <v>514</v>
      </c>
      <c r="X81" s="370">
        <v>962.2</v>
      </c>
      <c r="Y81" s="370">
        <v>641.5</v>
      </c>
      <c r="Z81" s="370">
        <v>192.24</v>
      </c>
      <c r="AA81" s="370">
        <v>514</v>
      </c>
      <c r="AB81" s="370">
        <v>641.5</v>
      </c>
      <c r="AC81" s="370">
        <v>758</v>
      </c>
      <c r="AD81" s="370">
        <v>984.36</v>
      </c>
      <c r="AE81" s="370">
        <v>665</v>
      </c>
      <c r="AF81" s="370">
        <v>790</v>
      </c>
      <c r="AG81" s="370">
        <v>85.41</v>
      </c>
      <c r="AH81" s="370">
        <v>760</v>
      </c>
      <c r="AI81" s="370">
        <v>859.5</v>
      </c>
      <c r="AJ81" s="370">
        <v>95</v>
      </c>
      <c r="AK81" s="370">
        <v>963.82</v>
      </c>
      <c r="AL81" s="370">
        <v>384.09</v>
      </c>
      <c r="AM81" s="370">
        <v>999.3</v>
      </c>
      <c r="AN81" s="370">
        <v>947</v>
      </c>
      <c r="AO81" s="370">
        <v>597.25</v>
      </c>
      <c r="AP81" s="370">
        <v>655.38</v>
      </c>
      <c r="AQ81" s="370" t="s">
        <v>356</v>
      </c>
      <c r="AR81" s="370" t="s">
        <v>356</v>
      </c>
      <c r="AS81" s="370" t="s">
        <v>356</v>
      </c>
      <c r="AT81" s="370" t="s">
        <v>356</v>
      </c>
      <c r="AU81" s="370" t="s">
        <v>356</v>
      </c>
      <c r="AV81" s="370" t="s">
        <v>356</v>
      </c>
      <c r="AW81" s="370" t="s">
        <v>356</v>
      </c>
      <c r="AX81" s="370" t="s">
        <v>356</v>
      </c>
      <c r="AY81" s="370" t="s">
        <v>356</v>
      </c>
      <c r="AZ81" s="370" t="s">
        <v>356</v>
      </c>
      <c r="BA81" s="370" t="s">
        <v>356</v>
      </c>
      <c r="BB81" s="370" t="s">
        <v>356</v>
      </c>
      <c r="BC81" s="99">
        <v>962.04</v>
      </c>
      <c r="BD81" s="99" t="s">
        <v>356</v>
      </c>
      <c r="BE81">
        <v>873.72</v>
      </c>
      <c r="BF81">
        <v>1.43E-2</v>
      </c>
    </row>
    <row r="82" spans="1:58" hidden="1">
      <c r="A82" s="370">
        <v>511.84</v>
      </c>
      <c r="B82" s="370">
        <v>575.59</v>
      </c>
      <c r="C82" s="370">
        <v>575.16</v>
      </c>
      <c r="D82" s="370">
        <v>510.58</v>
      </c>
      <c r="E82" s="370">
        <v>639.05999999999995</v>
      </c>
      <c r="F82" s="370">
        <v>639.05999999999995</v>
      </c>
      <c r="G82" s="370">
        <v>870.72</v>
      </c>
      <c r="H82" s="370">
        <v>861.25</v>
      </c>
      <c r="I82" s="370">
        <v>962.26</v>
      </c>
      <c r="J82" s="370">
        <v>446.8</v>
      </c>
      <c r="K82" s="370">
        <v>960.43</v>
      </c>
      <c r="L82" s="370" t="s">
        <v>356</v>
      </c>
      <c r="M82" s="370" t="s">
        <v>356</v>
      </c>
      <c r="N82" s="370" t="s">
        <v>356</v>
      </c>
      <c r="O82" s="370">
        <v>640.15</v>
      </c>
      <c r="P82" s="370">
        <v>575.59</v>
      </c>
      <c r="Q82" s="370">
        <v>963.85</v>
      </c>
      <c r="R82" s="370">
        <v>960.44</v>
      </c>
      <c r="S82" s="370">
        <v>479</v>
      </c>
      <c r="T82" s="370">
        <v>965.41</v>
      </c>
      <c r="U82" s="370">
        <v>563.79999999999995</v>
      </c>
      <c r="V82" s="370">
        <v>516</v>
      </c>
      <c r="W82" s="370">
        <v>514</v>
      </c>
      <c r="X82" s="370">
        <v>962.5</v>
      </c>
      <c r="Y82" s="370">
        <v>641.5</v>
      </c>
      <c r="Z82" s="370">
        <v>192.3</v>
      </c>
      <c r="AA82" s="370">
        <v>514</v>
      </c>
      <c r="AB82" s="370">
        <v>641.5</v>
      </c>
      <c r="AC82" s="370">
        <v>759</v>
      </c>
      <c r="AD82" s="370">
        <v>984.84</v>
      </c>
      <c r="AE82" s="370">
        <v>665</v>
      </c>
      <c r="AF82" s="370">
        <v>790</v>
      </c>
      <c r="AG82" s="370">
        <v>85.46</v>
      </c>
      <c r="AH82" s="370">
        <v>760</v>
      </c>
      <c r="AI82" s="370">
        <v>859.5</v>
      </c>
      <c r="AJ82" s="370">
        <v>95</v>
      </c>
      <c r="AK82" s="370">
        <v>964.23</v>
      </c>
      <c r="AL82" s="370">
        <v>384.24</v>
      </c>
      <c r="AM82" s="370">
        <v>999.46</v>
      </c>
      <c r="AN82" s="370">
        <v>947.6</v>
      </c>
      <c r="AO82" s="370">
        <v>597.5</v>
      </c>
      <c r="AP82" s="370">
        <v>655.9</v>
      </c>
      <c r="AQ82" s="370" t="s">
        <v>356</v>
      </c>
      <c r="AR82" s="370" t="s">
        <v>356</v>
      </c>
      <c r="AS82" s="370" t="s">
        <v>356</v>
      </c>
      <c r="AT82" s="370" t="s">
        <v>356</v>
      </c>
      <c r="AU82" s="370" t="s">
        <v>356</v>
      </c>
      <c r="AV82" s="370" t="s">
        <v>356</v>
      </c>
      <c r="AW82" s="370" t="s">
        <v>356</v>
      </c>
      <c r="AX82" s="370" t="s">
        <v>356</v>
      </c>
      <c r="AY82" s="370" t="s">
        <v>356</v>
      </c>
      <c r="AZ82" s="370" t="s">
        <v>356</v>
      </c>
      <c r="BA82" s="370" t="s">
        <v>356</v>
      </c>
      <c r="BB82" s="370" t="s">
        <v>356</v>
      </c>
      <c r="BC82" s="99">
        <v>962.36</v>
      </c>
      <c r="BD82" s="99" t="s">
        <v>356</v>
      </c>
      <c r="BE82">
        <v>873.96</v>
      </c>
      <c r="BF82">
        <v>1.4E-2</v>
      </c>
    </row>
    <row r="83" spans="1:58" hidden="1">
      <c r="A83" s="370">
        <v>512.07000000000005</v>
      </c>
      <c r="B83" s="370">
        <v>575.75</v>
      </c>
      <c r="C83" s="370">
        <v>575.35</v>
      </c>
      <c r="D83" s="370">
        <v>510.78</v>
      </c>
      <c r="E83" s="370">
        <v>639.28</v>
      </c>
      <c r="F83" s="370">
        <v>639.28</v>
      </c>
      <c r="G83" s="370">
        <v>871</v>
      </c>
      <c r="H83" s="370">
        <v>861.65</v>
      </c>
      <c r="I83" s="370">
        <v>962.55</v>
      </c>
      <c r="J83" s="370">
        <v>446.95</v>
      </c>
      <c r="K83" s="370">
        <v>960.68</v>
      </c>
      <c r="L83" s="370" t="s">
        <v>356</v>
      </c>
      <c r="M83" s="370" t="s">
        <v>356</v>
      </c>
      <c r="N83" s="370" t="s">
        <v>356</v>
      </c>
      <c r="O83" s="370">
        <v>640.4</v>
      </c>
      <c r="P83" s="370">
        <v>575.75</v>
      </c>
      <c r="Q83" s="370">
        <v>964.02</v>
      </c>
      <c r="R83" s="370">
        <v>960.68</v>
      </c>
      <c r="S83" s="370">
        <v>479.15</v>
      </c>
      <c r="T83" s="370">
        <v>965.78</v>
      </c>
      <c r="U83" s="370">
        <v>563.96</v>
      </c>
      <c r="V83" s="370">
        <v>516</v>
      </c>
      <c r="W83" s="370">
        <v>515</v>
      </c>
      <c r="X83" s="370">
        <v>962.87</v>
      </c>
      <c r="Y83" s="370">
        <v>641.5</v>
      </c>
      <c r="Z83" s="370">
        <v>192.36</v>
      </c>
      <c r="AA83" s="370">
        <v>515</v>
      </c>
      <c r="AB83" s="370">
        <v>641.5</v>
      </c>
      <c r="AC83" s="370">
        <v>759</v>
      </c>
      <c r="AD83" s="370">
        <v>985.36</v>
      </c>
      <c r="AE83" s="370">
        <v>665.7</v>
      </c>
      <c r="AF83" s="370">
        <v>790.2</v>
      </c>
      <c r="AG83" s="370">
        <v>85.55</v>
      </c>
      <c r="AH83" s="370">
        <v>760.8</v>
      </c>
      <c r="AI83" s="370">
        <v>860.31</v>
      </c>
      <c r="AJ83" s="370">
        <v>95.1</v>
      </c>
      <c r="AK83" s="370">
        <v>964.57</v>
      </c>
      <c r="AL83" s="370">
        <v>384.46</v>
      </c>
      <c r="AM83" s="370">
        <v>999.58</v>
      </c>
      <c r="AN83" s="370">
        <v>948.2</v>
      </c>
      <c r="AO83" s="370">
        <v>597.75</v>
      </c>
      <c r="AP83" s="370">
        <v>656.25</v>
      </c>
      <c r="AQ83" s="370" t="s">
        <v>356</v>
      </c>
      <c r="AR83" s="370" t="s">
        <v>356</v>
      </c>
      <c r="AS83" s="370" t="s">
        <v>356</v>
      </c>
      <c r="AT83" s="370" t="s">
        <v>356</v>
      </c>
      <c r="AU83" s="370" t="s">
        <v>356</v>
      </c>
      <c r="AV83" s="370" t="s">
        <v>356</v>
      </c>
      <c r="AW83" s="370" t="s">
        <v>356</v>
      </c>
      <c r="AX83" s="370" t="s">
        <v>356</v>
      </c>
      <c r="AY83" s="370" t="s">
        <v>356</v>
      </c>
      <c r="AZ83" s="370" t="s">
        <v>356</v>
      </c>
      <c r="BA83" s="370" t="s">
        <v>356</v>
      </c>
      <c r="BB83" s="370" t="s">
        <v>356</v>
      </c>
      <c r="BC83" s="99">
        <v>962.67</v>
      </c>
      <c r="BD83" s="99" t="s">
        <v>356</v>
      </c>
      <c r="BE83">
        <v>874.24</v>
      </c>
      <c r="BF83">
        <v>1.37E-2</v>
      </c>
    </row>
    <row r="84" spans="1:58" hidden="1">
      <c r="A84" s="370">
        <v>512.24</v>
      </c>
      <c r="B84" s="370">
        <v>575.91</v>
      </c>
      <c r="C84" s="370">
        <v>575.54999999999995</v>
      </c>
      <c r="D84" s="370">
        <v>510.95</v>
      </c>
      <c r="E84" s="370">
        <v>639.5</v>
      </c>
      <c r="F84" s="370">
        <v>639.5</v>
      </c>
      <c r="G84" s="370">
        <v>871.23</v>
      </c>
      <c r="H84" s="370">
        <v>861.96</v>
      </c>
      <c r="I84" s="370">
        <v>962.85</v>
      </c>
      <c r="J84" s="370">
        <v>447.14</v>
      </c>
      <c r="K84" s="370">
        <v>961.09</v>
      </c>
      <c r="L84" s="370" t="s">
        <v>356</v>
      </c>
      <c r="M84" s="370" t="s">
        <v>356</v>
      </c>
      <c r="N84" s="370" t="s">
        <v>356</v>
      </c>
      <c r="O84" s="370">
        <v>640.54</v>
      </c>
      <c r="P84" s="370">
        <v>575.91</v>
      </c>
      <c r="Q84" s="370">
        <v>964.39</v>
      </c>
      <c r="R84" s="370">
        <v>961.1</v>
      </c>
      <c r="S84" s="370">
        <v>479.27</v>
      </c>
      <c r="T84" s="370">
        <v>966.05</v>
      </c>
      <c r="U84" s="370">
        <v>564.25</v>
      </c>
      <c r="V84" s="370">
        <v>516</v>
      </c>
      <c r="W84" s="370">
        <v>515</v>
      </c>
      <c r="X84" s="370">
        <v>963.19</v>
      </c>
      <c r="Y84" s="370">
        <v>642</v>
      </c>
      <c r="Z84" s="370">
        <v>192.42</v>
      </c>
      <c r="AA84" s="370">
        <v>515</v>
      </c>
      <c r="AB84" s="370">
        <v>642</v>
      </c>
      <c r="AC84" s="370">
        <v>760</v>
      </c>
      <c r="AD84" s="370">
        <v>985.36</v>
      </c>
      <c r="AE84" s="370">
        <v>665.7</v>
      </c>
      <c r="AF84" s="370">
        <v>790.2</v>
      </c>
      <c r="AG84" s="370">
        <v>85.59</v>
      </c>
      <c r="AH84" s="370">
        <v>760.8</v>
      </c>
      <c r="AI84" s="370">
        <v>860.31</v>
      </c>
      <c r="AJ84" s="370">
        <v>95.1</v>
      </c>
      <c r="AK84" s="370">
        <v>964.82</v>
      </c>
      <c r="AL84" s="370">
        <v>384.66</v>
      </c>
      <c r="AM84" s="370">
        <v>999.7</v>
      </c>
      <c r="AN84" s="370">
        <v>948.4</v>
      </c>
      <c r="AO84" s="370">
        <v>597.88</v>
      </c>
      <c r="AP84" s="370">
        <v>656.6</v>
      </c>
      <c r="AQ84" s="370" t="s">
        <v>356</v>
      </c>
      <c r="AR84" s="370" t="s">
        <v>356</v>
      </c>
      <c r="AS84" s="370" t="s">
        <v>356</v>
      </c>
      <c r="AT84" s="370" t="s">
        <v>356</v>
      </c>
      <c r="AU84" s="370" t="s">
        <v>356</v>
      </c>
      <c r="AV84" s="370" t="s">
        <v>356</v>
      </c>
      <c r="AW84" s="370" t="s">
        <v>356</v>
      </c>
      <c r="AX84" s="370" t="s">
        <v>356</v>
      </c>
      <c r="AY84" s="370" t="s">
        <v>356</v>
      </c>
      <c r="AZ84" s="370" t="s">
        <v>356</v>
      </c>
      <c r="BA84" s="370" t="s">
        <v>356</v>
      </c>
      <c r="BB84" s="370" t="s">
        <v>356</v>
      </c>
      <c r="BC84" s="99">
        <v>962.96</v>
      </c>
      <c r="BD84" s="99" t="s">
        <v>356</v>
      </c>
      <c r="BE84">
        <v>874.46</v>
      </c>
      <c r="BF84">
        <v>1.34E-2</v>
      </c>
    </row>
    <row r="85" spans="1:58" hidden="1">
      <c r="A85" s="370">
        <v>512.41999999999996</v>
      </c>
      <c r="B85" s="370">
        <v>576.21</v>
      </c>
      <c r="C85" s="370">
        <v>575.79999999999995</v>
      </c>
      <c r="D85" s="370">
        <v>511.13</v>
      </c>
      <c r="E85" s="370">
        <v>639.77</v>
      </c>
      <c r="F85" s="370">
        <v>639.77</v>
      </c>
      <c r="G85" s="370">
        <v>871.55</v>
      </c>
      <c r="H85" s="370">
        <v>862.24</v>
      </c>
      <c r="I85" s="370">
        <v>963.18</v>
      </c>
      <c r="J85" s="370">
        <v>447.34</v>
      </c>
      <c r="K85" s="370">
        <v>961.48</v>
      </c>
      <c r="L85" s="370" t="s">
        <v>356</v>
      </c>
      <c r="M85" s="370" t="s">
        <v>356</v>
      </c>
      <c r="N85" s="370" t="s">
        <v>356</v>
      </c>
      <c r="O85" s="370">
        <v>640.78</v>
      </c>
      <c r="P85" s="370">
        <v>576.21</v>
      </c>
      <c r="Q85" s="370">
        <v>964.78</v>
      </c>
      <c r="R85" s="370">
        <v>961.49</v>
      </c>
      <c r="S85" s="370">
        <v>479.43</v>
      </c>
      <c r="T85" s="370">
        <v>966.31</v>
      </c>
      <c r="U85" s="370">
        <v>564.41999999999996</v>
      </c>
      <c r="V85" s="370">
        <v>516</v>
      </c>
      <c r="W85" s="370">
        <v>515</v>
      </c>
      <c r="X85" s="370">
        <v>963.4</v>
      </c>
      <c r="Y85" s="370">
        <v>642</v>
      </c>
      <c r="Z85" s="370">
        <v>192.48</v>
      </c>
      <c r="AA85" s="370">
        <v>515</v>
      </c>
      <c r="AB85" s="370">
        <v>642</v>
      </c>
      <c r="AC85" s="370">
        <v>760</v>
      </c>
      <c r="AD85" s="370">
        <v>986.24</v>
      </c>
      <c r="AE85" s="370">
        <v>666.4</v>
      </c>
      <c r="AF85" s="370">
        <v>790.4</v>
      </c>
      <c r="AG85" s="370">
        <v>85.64</v>
      </c>
      <c r="AH85" s="370">
        <v>761.6</v>
      </c>
      <c r="AI85" s="370">
        <v>861.12</v>
      </c>
      <c r="AJ85" s="370">
        <v>95.2</v>
      </c>
      <c r="AK85" s="370">
        <v>965.07</v>
      </c>
      <c r="AL85" s="370">
        <v>384.75</v>
      </c>
      <c r="AM85" s="370">
        <v>999.8</v>
      </c>
      <c r="AN85" s="370">
        <v>949</v>
      </c>
      <c r="AO85" s="370">
        <v>598.13</v>
      </c>
      <c r="AP85" s="370">
        <v>657.48</v>
      </c>
      <c r="AQ85" s="370" t="s">
        <v>356</v>
      </c>
      <c r="AR85" s="370" t="s">
        <v>356</v>
      </c>
      <c r="AS85" s="370" t="s">
        <v>356</v>
      </c>
      <c r="AT85" s="370" t="s">
        <v>356</v>
      </c>
      <c r="AU85" s="370" t="s">
        <v>356</v>
      </c>
      <c r="AV85" s="370" t="s">
        <v>356</v>
      </c>
      <c r="AW85" s="370" t="s">
        <v>356</v>
      </c>
      <c r="AX85" s="370" t="s">
        <v>356</v>
      </c>
      <c r="AY85" s="370" t="s">
        <v>356</v>
      </c>
      <c r="AZ85" s="370" t="s">
        <v>356</v>
      </c>
      <c r="BA85" s="370" t="s">
        <v>356</v>
      </c>
      <c r="BB85" s="370" t="s">
        <v>356</v>
      </c>
      <c r="BC85" s="99">
        <v>963.19</v>
      </c>
      <c r="BD85" s="99" t="s">
        <v>356</v>
      </c>
      <c r="BE85">
        <v>874.67</v>
      </c>
      <c r="BF85">
        <v>1.3100000000000001E-2</v>
      </c>
    </row>
    <row r="86" spans="1:58" hidden="1">
      <c r="A86" s="370">
        <v>512.51</v>
      </c>
      <c r="B86" s="370">
        <v>576.47</v>
      </c>
      <c r="C86" s="370">
        <v>576.01</v>
      </c>
      <c r="D86" s="370">
        <v>511.27</v>
      </c>
      <c r="E86" s="370">
        <v>640.02</v>
      </c>
      <c r="F86" s="370">
        <v>640.02</v>
      </c>
      <c r="G86" s="370">
        <v>871.84</v>
      </c>
      <c r="H86" s="370">
        <v>862.49</v>
      </c>
      <c r="I86" s="370">
        <v>963.49</v>
      </c>
      <c r="J86" s="370">
        <v>447.44</v>
      </c>
      <c r="K86" s="370">
        <v>961.78</v>
      </c>
      <c r="L86" s="370" t="s">
        <v>356</v>
      </c>
      <c r="M86" s="370" t="s">
        <v>356</v>
      </c>
      <c r="N86" s="370" t="s">
        <v>356</v>
      </c>
      <c r="O86" s="370">
        <v>640.95000000000005</v>
      </c>
      <c r="P86" s="370">
        <v>576.47</v>
      </c>
      <c r="Q86" s="370">
        <v>965.03</v>
      </c>
      <c r="R86" s="370">
        <v>961.78</v>
      </c>
      <c r="S86" s="370">
        <v>479.51</v>
      </c>
      <c r="T86" s="370">
        <v>966.66</v>
      </c>
      <c r="U86" s="370">
        <v>564.55999999999995</v>
      </c>
      <c r="V86" s="370">
        <v>517</v>
      </c>
      <c r="W86" s="370">
        <v>515</v>
      </c>
      <c r="X86" s="370">
        <v>963.81</v>
      </c>
      <c r="Y86" s="370">
        <v>642.5</v>
      </c>
      <c r="Z86" s="370">
        <v>192.54</v>
      </c>
      <c r="AA86" s="370">
        <v>515</v>
      </c>
      <c r="AB86" s="370">
        <v>642.5</v>
      </c>
      <c r="AC86" s="370">
        <v>760</v>
      </c>
      <c r="AD86" s="370">
        <v>986.36</v>
      </c>
      <c r="AE86" s="370">
        <v>666.4</v>
      </c>
      <c r="AF86" s="370">
        <v>790.4</v>
      </c>
      <c r="AG86" s="370">
        <v>85.68</v>
      </c>
      <c r="AH86" s="370">
        <v>761.6</v>
      </c>
      <c r="AI86" s="370">
        <v>861.12</v>
      </c>
      <c r="AJ86" s="370">
        <v>95.2</v>
      </c>
      <c r="AK86" s="370">
        <v>965.54</v>
      </c>
      <c r="AL86" s="370">
        <v>384.92</v>
      </c>
      <c r="AM86" s="370">
        <v>999.92</v>
      </c>
      <c r="AN86" s="370">
        <v>949.8</v>
      </c>
      <c r="AO86" s="370">
        <v>598.38</v>
      </c>
      <c r="AP86" s="370">
        <v>657.83</v>
      </c>
      <c r="AQ86" s="370" t="s">
        <v>356</v>
      </c>
      <c r="AR86" s="370" t="s">
        <v>356</v>
      </c>
      <c r="AS86" s="370" t="s">
        <v>356</v>
      </c>
      <c r="AT86" s="370" t="s">
        <v>356</v>
      </c>
      <c r="AU86" s="370" t="s">
        <v>356</v>
      </c>
      <c r="AV86" s="370" t="s">
        <v>356</v>
      </c>
      <c r="AW86" s="370" t="s">
        <v>356</v>
      </c>
      <c r="AX86" s="370" t="s">
        <v>356</v>
      </c>
      <c r="AY86" s="370" t="s">
        <v>356</v>
      </c>
      <c r="AZ86" s="370" t="s">
        <v>356</v>
      </c>
      <c r="BA86" s="370" t="s">
        <v>356</v>
      </c>
      <c r="BB86" s="370" t="s">
        <v>356</v>
      </c>
      <c r="BC86" s="99">
        <v>963.6</v>
      </c>
      <c r="BD86" s="99" t="s">
        <v>356</v>
      </c>
      <c r="BE86">
        <v>874.88</v>
      </c>
      <c r="BF86">
        <v>1.2800000000000001E-2</v>
      </c>
    </row>
    <row r="87" spans="1:58" hidden="1">
      <c r="A87" s="370">
        <v>512.71</v>
      </c>
      <c r="B87" s="370">
        <v>576.63</v>
      </c>
      <c r="C87" s="370">
        <v>576.27</v>
      </c>
      <c r="D87" s="370">
        <v>511.39</v>
      </c>
      <c r="E87" s="370">
        <v>640.29999999999995</v>
      </c>
      <c r="F87" s="370">
        <v>640.29999999999995</v>
      </c>
      <c r="G87" s="370">
        <v>872.17</v>
      </c>
      <c r="H87" s="370">
        <v>862.81</v>
      </c>
      <c r="I87" s="370">
        <v>963.89</v>
      </c>
      <c r="J87" s="370">
        <v>447.62</v>
      </c>
      <c r="K87" s="370">
        <v>962.15</v>
      </c>
      <c r="L87" s="370" t="s">
        <v>356</v>
      </c>
      <c r="M87" s="370" t="s">
        <v>356</v>
      </c>
      <c r="N87" s="370" t="s">
        <v>356</v>
      </c>
      <c r="O87" s="370">
        <v>641.11</v>
      </c>
      <c r="P87" s="370">
        <v>576.63</v>
      </c>
      <c r="Q87" s="370">
        <v>965.3</v>
      </c>
      <c r="R87" s="370">
        <v>962.15</v>
      </c>
      <c r="S87" s="370">
        <v>479.63</v>
      </c>
      <c r="T87" s="370">
        <v>966.94</v>
      </c>
      <c r="U87" s="370">
        <v>564.76</v>
      </c>
      <c r="V87" s="370">
        <v>517</v>
      </c>
      <c r="W87" s="370">
        <v>515</v>
      </c>
      <c r="X87" s="370">
        <v>964.17</v>
      </c>
      <c r="Y87" s="370">
        <v>642.5</v>
      </c>
      <c r="Z87" s="370">
        <v>192.66</v>
      </c>
      <c r="AA87" s="370">
        <v>515</v>
      </c>
      <c r="AB87" s="370">
        <v>642.5</v>
      </c>
      <c r="AC87" s="370">
        <v>761</v>
      </c>
      <c r="AD87" s="370">
        <v>986.84</v>
      </c>
      <c r="AE87" s="370">
        <v>667.1</v>
      </c>
      <c r="AF87" s="370">
        <v>790.6</v>
      </c>
      <c r="AG87" s="370">
        <v>85.73</v>
      </c>
      <c r="AH87" s="370">
        <v>762.4</v>
      </c>
      <c r="AI87" s="370">
        <v>861.93</v>
      </c>
      <c r="AJ87" s="370">
        <v>95.3</v>
      </c>
      <c r="AK87" s="370">
        <v>965.91</v>
      </c>
      <c r="AL87" s="370">
        <v>385.08</v>
      </c>
      <c r="AM87" s="370">
        <v>1000.02</v>
      </c>
      <c r="AN87" s="370">
        <v>950.4</v>
      </c>
      <c r="AO87" s="370">
        <v>598.63</v>
      </c>
      <c r="AP87" s="370">
        <v>658.53</v>
      </c>
      <c r="AQ87" s="370" t="s">
        <v>356</v>
      </c>
      <c r="AR87" s="370" t="s">
        <v>356</v>
      </c>
      <c r="AS87" s="370" t="s">
        <v>356</v>
      </c>
      <c r="AT87" s="370" t="s">
        <v>356</v>
      </c>
      <c r="AU87" s="370" t="s">
        <v>356</v>
      </c>
      <c r="AV87" s="370" t="s">
        <v>356</v>
      </c>
      <c r="AW87" s="370" t="s">
        <v>356</v>
      </c>
      <c r="AX87" s="370" t="s">
        <v>356</v>
      </c>
      <c r="AY87" s="370" t="s">
        <v>356</v>
      </c>
      <c r="AZ87" s="370" t="s">
        <v>356</v>
      </c>
      <c r="BA87" s="370" t="s">
        <v>356</v>
      </c>
      <c r="BB87" s="370" t="s">
        <v>356</v>
      </c>
      <c r="BC87" s="99">
        <v>963.95</v>
      </c>
      <c r="BD87" s="99" t="s">
        <v>356</v>
      </c>
      <c r="BE87">
        <v>875.18</v>
      </c>
      <c r="BF87">
        <v>1.24E-2</v>
      </c>
    </row>
    <row r="88" spans="1:58" hidden="1">
      <c r="A88" s="370">
        <v>512.9</v>
      </c>
      <c r="B88" s="370">
        <v>576.9</v>
      </c>
      <c r="C88" s="370">
        <v>576.47</v>
      </c>
      <c r="D88" s="370">
        <v>511.59</v>
      </c>
      <c r="E88" s="370">
        <v>640.52</v>
      </c>
      <c r="F88" s="370">
        <v>640.52</v>
      </c>
      <c r="G88" s="370">
        <v>872.4</v>
      </c>
      <c r="H88" s="370">
        <v>863.18</v>
      </c>
      <c r="I88" s="370">
        <v>964.34</v>
      </c>
      <c r="J88" s="370">
        <v>447.75</v>
      </c>
      <c r="K88" s="370">
        <v>962.66</v>
      </c>
      <c r="L88" s="370" t="s">
        <v>356</v>
      </c>
      <c r="M88" s="370" t="s">
        <v>356</v>
      </c>
      <c r="N88" s="370" t="s">
        <v>356</v>
      </c>
      <c r="O88" s="370">
        <v>641.41</v>
      </c>
      <c r="P88" s="370">
        <v>576.9</v>
      </c>
      <c r="Q88" s="370">
        <v>965.71</v>
      </c>
      <c r="R88" s="370">
        <v>962.65</v>
      </c>
      <c r="S88" s="370">
        <v>479.79</v>
      </c>
      <c r="T88" s="370">
        <v>967.26</v>
      </c>
      <c r="U88" s="370">
        <v>564.91</v>
      </c>
      <c r="V88" s="370">
        <v>517</v>
      </c>
      <c r="W88" s="370">
        <v>516</v>
      </c>
      <c r="X88" s="370">
        <v>964.42</v>
      </c>
      <c r="Y88" s="370">
        <v>643</v>
      </c>
      <c r="Z88" s="370">
        <v>192.72</v>
      </c>
      <c r="AA88" s="370">
        <v>516</v>
      </c>
      <c r="AB88" s="370">
        <v>643</v>
      </c>
      <c r="AC88" s="370">
        <v>761</v>
      </c>
      <c r="AD88" s="370">
        <v>987.24</v>
      </c>
      <c r="AE88" s="370">
        <v>667.1</v>
      </c>
      <c r="AF88" s="370">
        <v>790.6</v>
      </c>
      <c r="AG88" s="370">
        <v>85.77</v>
      </c>
      <c r="AH88" s="370">
        <v>762.4</v>
      </c>
      <c r="AI88" s="370">
        <v>861.93</v>
      </c>
      <c r="AJ88" s="370">
        <v>95.3</v>
      </c>
      <c r="AK88" s="370">
        <v>966.18</v>
      </c>
      <c r="AL88" s="370">
        <v>385.29</v>
      </c>
      <c r="AM88" s="370">
        <v>1000.12</v>
      </c>
      <c r="AN88" s="370">
        <v>951.4</v>
      </c>
      <c r="AO88" s="370">
        <v>598.88</v>
      </c>
      <c r="AP88" s="370">
        <v>658.88</v>
      </c>
      <c r="AQ88" s="370" t="s">
        <v>356</v>
      </c>
      <c r="AR88" s="370" t="s">
        <v>356</v>
      </c>
      <c r="AS88" s="370" t="s">
        <v>356</v>
      </c>
      <c r="AT88" s="370" t="s">
        <v>356</v>
      </c>
      <c r="AU88" s="370" t="s">
        <v>356</v>
      </c>
      <c r="AV88" s="370" t="s">
        <v>356</v>
      </c>
      <c r="AW88" s="370" t="s">
        <v>356</v>
      </c>
      <c r="AX88" s="370" t="s">
        <v>356</v>
      </c>
      <c r="AY88" s="370" t="s">
        <v>356</v>
      </c>
      <c r="AZ88" s="370" t="s">
        <v>356</v>
      </c>
      <c r="BA88" s="370" t="s">
        <v>356</v>
      </c>
      <c r="BB88" s="370" t="s">
        <v>356</v>
      </c>
      <c r="BC88" s="99">
        <v>964.3</v>
      </c>
      <c r="BD88" s="99" t="s">
        <v>356</v>
      </c>
      <c r="BE88">
        <v>875.39</v>
      </c>
      <c r="BF88">
        <v>1.21E-2</v>
      </c>
    </row>
    <row r="89" spans="1:58" hidden="1">
      <c r="A89" s="370">
        <v>513.14</v>
      </c>
      <c r="B89" s="370">
        <v>577.11</v>
      </c>
      <c r="C89" s="370">
        <v>576.72</v>
      </c>
      <c r="D89" s="370">
        <v>511.74</v>
      </c>
      <c r="E89" s="370">
        <v>640.79999999999995</v>
      </c>
      <c r="F89" s="370">
        <v>640.79999999999995</v>
      </c>
      <c r="G89" s="370">
        <v>872.62</v>
      </c>
      <c r="H89" s="370">
        <v>863.56</v>
      </c>
      <c r="I89" s="370">
        <v>964.67</v>
      </c>
      <c r="J89" s="370">
        <v>447.91</v>
      </c>
      <c r="K89" s="370">
        <v>963.06</v>
      </c>
      <c r="L89" s="370" t="s">
        <v>356</v>
      </c>
      <c r="M89" s="370" t="s">
        <v>356</v>
      </c>
      <c r="N89" s="370" t="s">
        <v>356</v>
      </c>
      <c r="O89" s="370">
        <v>641.69000000000005</v>
      </c>
      <c r="P89" s="370">
        <v>577.11</v>
      </c>
      <c r="Q89" s="370">
        <v>966.01</v>
      </c>
      <c r="R89" s="370">
        <v>963.07</v>
      </c>
      <c r="S89" s="370">
        <v>479.89</v>
      </c>
      <c r="T89" s="370">
        <v>967.6</v>
      </c>
      <c r="U89" s="370">
        <v>565.13</v>
      </c>
      <c r="V89" s="370">
        <v>517</v>
      </c>
      <c r="W89" s="370">
        <v>516</v>
      </c>
      <c r="X89" s="370">
        <v>964.68</v>
      </c>
      <c r="Y89" s="370">
        <v>643</v>
      </c>
      <c r="Z89" s="370">
        <v>192.78</v>
      </c>
      <c r="AA89" s="370">
        <v>516</v>
      </c>
      <c r="AB89" s="370">
        <v>643</v>
      </c>
      <c r="AC89" s="370">
        <v>762</v>
      </c>
      <c r="AD89" s="370">
        <v>987.36</v>
      </c>
      <c r="AE89" s="370">
        <v>667.8</v>
      </c>
      <c r="AF89" s="370">
        <v>790.8</v>
      </c>
      <c r="AG89" s="370">
        <v>85.82</v>
      </c>
      <c r="AH89" s="370">
        <v>763.2</v>
      </c>
      <c r="AI89" s="370">
        <v>862.74</v>
      </c>
      <c r="AJ89" s="370">
        <v>95.4</v>
      </c>
      <c r="AK89" s="370">
        <v>966.48</v>
      </c>
      <c r="AL89" s="370">
        <v>385.42</v>
      </c>
      <c r="AM89" s="370">
        <v>1000.26</v>
      </c>
      <c r="AN89" s="370">
        <v>952.2</v>
      </c>
      <c r="AO89" s="370">
        <v>599</v>
      </c>
      <c r="AP89" s="370">
        <v>659.58</v>
      </c>
      <c r="AQ89" s="370" t="s">
        <v>356</v>
      </c>
      <c r="AR89" s="370" t="s">
        <v>356</v>
      </c>
      <c r="AS89" s="370" t="s">
        <v>356</v>
      </c>
      <c r="AT89" s="370" t="s">
        <v>356</v>
      </c>
      <c r="AU89" s="370" t="s">
        <v>356</v>
      </c>
      <c r="AV89" s="370" t="s">
        <v>356</v>
      </c>
      <c r="AW89" s="370" t="s">
        <v>356</v>
      </c>
      <c r="AX89" s="370" t="s">
        <v>356</v>
      </c>
      <c r="AY89" s="370" t="s">
        <v>356</v>
      </c>
      <c r="AZ89" s="370" t="s">
        <v>356</v>
      </c>
      <c r="BA89" s="370" t="s">
        <v>356</v>
      </c>
      <c r="BB89" s="370" t="s">
        <v>356</v>
      </c>
      <c r="BC89" s="99">
        <v>964.59</v>
      </c>
      <c r="BD89" s="99" t="s">
        <v>356</v>
      </c>
      <c r="BE89">
        <v>875.65</v>
      </c>
      <c r="BF89">
        <v>1.18E-2</v>
      </c>
    </row>
    <row r="90" spans="1:58" hidden="1">
      <c r="A90" s="370">
        <v>513.25</v>
      </c>
      <c r="B90" s="370">
        <v>577.37</v>
      </c>
      <c r="C90" s="370">
        <v>576.91999999999996</v>
      </c>
      <c r="D90" s="370">
        <v>511.93</v>
      </c>
      <c r="E90" s="370">
        <v>641.02</v>
      </c>
      <c r="F90" s="370">
        <v>641.02</v>
      </c>
      <c r="G90" s="370">
        <v>873.03</v>
      </c>
      <c r="H90" s="370">
        <v>863.9</v>
      </c>
      <c r="I90" s="370">
        <v>965</v>
      </c>
      <c r="J90" s="370">
        <v>448.03</v>
      </c>
      <c r="K90" s="370">
        <v>963.39</v>
      </c>
      <c r="L90" s="370" t="s">
        <v>356</v>
      </c>
      <c r="M90" s="370" t="s">
        <v>356</v>
      </c>
      <c r="N90" s="370" t="s">
        <v>356</v>
      </c>
      <c r="O90" s="370">
        <v>641.88</v>
      </c>
      <c r="P90" s="370">
        <v>577.37</v>
      </c>
      <c r="Q90" s="370">
        <v>966.35</v>
      </c>
      <c r="R90" s="370">
        <v>963.38</v>
      </c>
      <c r="S90" s="370">
        <v>480.03</v>
      </c>
      <c r="T90" s="370">
        <v>967.87</v>
      </c>
      <c r="U90" s="370">
        <v>565.32000000000005</v>
      </c>
      <c r="V90" s="370">
        <v>517</v>
      </c>
      <c r="W90" s="370">
        <v>516</v>
      </c>
      <c r="X90" s="370">
        <v>964.99</v>
      </c>
      <c r="Y90" s="370">
        <v>643.5</v>
      </c>
      <c r="Z90" s="370">
        <v>192.84</v>
      </c>
      <c r="AA90" s="370">
        <v>516</v>
      </c>
      <c r="AB90" s="370">
        <v>643.5</v>
      </c>
      <c r="AC90" s="370">
        <v>763</v>
      </c>
      <c r="AD90" s="370">
        <v>987.84</v>
      </c>
      <c r="AE90" s="370">
        <v>667.8</v>
      </c>
      <c r="AF90" s="370">
        <v>790.8</v>
      </c>
      <c r="AG90" s="370">
        <v>85.91</v>
      </c>
      <c r="AH90" s="370">
        <v>763.2</v>
      </c>
      <c r="AI90" s="370">
        <v>862.74</v>
      </c>
      <c r="AJ90" s="370">
        <v>95.4</v>
      </c>
      <c r="AK90" s="370">
        <v>966.78</v>
      </c>
      <c r="AL90" s="370">
        <v>385.54</v>
      </c>
      <c r="AM90" s="370">
        <v>1000.42</v>
      </c>
      <c r="AN90" s="370">
        <v>952.6</v>
      </c>
      <c r="AO90" s="370">
        <v>599.38</v>
      </c>
      <c r="AP90" s="370">
        <v>660.1</v>
      </c>
      <c r="AQ90" s="370" t="s">
        <v>356</v>
      </c>
      <c r="AR90" s="370" t="s">
        <v>356</v>
      </c>
      <c r="AS90" s="370" t="s">
        <v>356</v>
      </c>
      <c r="AT90" s="370" t="s">
        <v>356</v>
      </c>
      <c r="AU90" s="370" t="s">
        <v>356</v>
      </c>
      <c r="AV90" s="370" t="s">
        <v>356</v>
      </c>
      <c r="AW90" s="370" t="s">
        <v>356</v>
      </c>
      <c r="AX90" s="370" t="s">
        <v>356</v>
      </c>
      <c r="AY90" s="370" t="s">
        <v>356</v>
      </c>
      <c r="AZ90" s="370" t="s">
        <v>356</v>
      </c>
      <c r="BA90" s="370" t="s">
        <v>356</v>
      </c>
      <c r="BB90" s="370" t="s">
        <v>356</v>
      </c>
      <c r="BC90" s="99">
        <v>964.92</v>
      </c>
      <c r="BD90" s="99" t="s">
        <v>356</v>
      </c>
      <c r="BE90">
        <v>875.83</v>
      </c>
      <c r="BF90">
        <v>1.15E-2</v>
      </c>
    </row>
    <row r="91" spans="1:58" hidden="1">
      <c r="A91" s="370">
        <v>513.37</v>
      </c>
      <c r="B91" s="370">
        <v>577.59</v>
      </c>
      <c r="C91" s="370">
        <v>577.08000000000004</v>
      </c>
      <c r="D91" s="370">
        <v>512.17999999999995</v>
      </c>
      <c r="E91" s="370">
        <v>641.20000000000005</v>
      </c>
      <c r="F91" s="370">
        <v>641.20000000000005</v>
      </c>
      <c r="G91" s="370">
        <v>873.25</v>
      </c>
      <c r="H91" s="370">
        <v>864.25</v>
      </c>
      <c r="I91" s="370">
        <v>965.24</v>
      </c>
      <c r="J91" s="370">
        <v>448.17</v>
      </c>
      <c r="K91" s="370">
        <v>963.64</v>
      </c>
      <c r="L91" s="370" t="s">
        <v>356</v>
      </c>
      <c r="M91" s="370" t="s">
        <v>356</v>
      </c>
      <c r="N91" s="370" t="s">
        <v>356</v>
      </c>
      <c r="O91" s="370">
        <v>642.11</v>
      </c>
      <c r="P91" s="370">
        <v>577.59</v>
      </c>
      <c r="Q91" s="370">
        <v>966.73</v>
      </c>
      <c r="R91" s="370">
        <v>963.64</v>
      </c>
      <c r="S91" s="370">
        <v>480.17</v>
      </c>
      <c r="T91" s="370">
        <v>968.24</v>
      </c>
      <c r="U91" s="370">
        <v>565.54</v>
      </c>
      <c r="V91" s="370">
        <v>517</v>
      </c>
      <c r="W91" s="370">
        <v>516</v>
      </c>
      <c r="X91" s="370">
        <v>965.35</v>
      </c>
      <c r="Y91" s="370">
        <v>643.5</v>
      </c>
      <c r="Z91" s="370">
        <v>192.96</v>
      </c>
      <c r="AA91" s="370">
        <v>516</v>
      </c>
      <c r="AB91" s="370">
        <v>643.5</v>
      </c>
      <c r="AC91" s="370">
        <v>763</v>
      </c>
      <c r="AD91" s="370">
        <v>988.36</v>
      </c>
      <c r="AE91" s="370">
        <v>668.5</v>
      </c>
      <c r="AF91" s="370">
        <v>791</v>
      </c>
      <c r="AG91" s="370">
        <v>85.95</v>
      </c>
      <c r="AH91" s="370">
        <v>764</v>
      </c>
      <c r="AI91" s="370">
        <v>863.55</v>
      </c>
      <c r="AJ91" s="370">
        <v>95.5</v>
      </c>
      <c r="AK91" s="370">
        <v>967.29</v>
      </c>
      <c r="AL91" s="370">
        <v>385.7</v>
      </c>
      <c r="AM91" s="370">
        <v>1000.54</v>
      </c>
      <c r="AN91" s="370">
        <v>953.4</v>
      </c>
      <c r="AO91" s="370">
        <v>599.63</v>
      </c>
      <c r="AP91" s="370">
        <v>660.63</v>
      </c>
      <c r="AQ91" s="370" t="s">
        <v>356</v>
      </c>
      <c r="AR91" s="370" t="s">
        <v>356</v>
      </c>
      <c r="AS91" s="370" t="s">
        <v>356</v>
      </c>
      <c r="AT91" s="370" t="s">
        <v>356</v>
      </c>
      <c r="AU91" s="370" t="s">
        <v>356</v>
      </c>
      <c r="AV91" s="370" t="s">
        <v>356</v>
      </c>
      <c r="AW91" s="370" t="s">
        <v>356</v>
      </c>
      <c r="AX91" s="370" t="s">
        <v>356</v>
      </c>
      <c r="AY91" s="370" t="s">
        <v>356</v>
      </c>
      <c r="AZ91" s="370" t="s">
        <v>356</v>
      </c>
      <c r="BA91" s="370" t="s">
        <v>356</v>
      </c>
      <c r="BB91" s="370" t="s">
        <v>356</v>
      </c>
      <c r="BC91" s="99">
        <v>965.35</v>
      </c>
      <c r="BD91" s="99" t="s">
        <v>356</v>
      </c>
      <c r="BE91">
        <v>876.14</v>
      </c>
      <c r="BF91">
        <v>1.12E-2</v>
      </c>
    </row>
    <row r="92" spans="1:58" hidden="1">
      <c r="A92" s="370">
        <v>513.53</v>
      </c>
      <c r="B92" s="370">
        <v>577.82000000000005</v>
      </c>
      <c r="C92" s="370">
        <v>577.38</v>
      </c>
      <c r="D92" s="370">
        <v>512.33000000000004</v>
      </c>
      <c r="E92" s="370">
        <v>641.53</v>
      </c>
      <c r="F92" s="370">
        <v>641.53</v>
      </c>
      <c r="G92" s="370">
        <v>873.53</v>
      </c>
      <c r="H92" s="370">
        <v>864.65</v>
      </c>
      <c r="I92" s="370">
        <v>965.66</v>
      </c>
      <c r="J92" s="370">
        <v>448.31</v>
      </c>
      <c r="K92" s="370">
        <v>964.09</v>
      </c>
      <c r="L92" s="370" t="s">
        <v>356</v>
      </c>
      <c r="M92" s="370" t="s">
        <v>356</v>
      </c>
      <c r="N92" s="370" t="s">
        <v>356</v>
      </c>
      <c r="O92" s="370">
        <v>642.30999999999995</v>
      </c>
      <c r="P92" s="370">
        <v>577.82000000000005</v>
      </c>
      <c r="Q92" s="370">
        <v>966.99</v>
      </c>
      <c r="R92" s="370">
        <v>964.08</v>
      </c>
      <c r="S92" s="370">
        <v>480.34</v>
      </c>
      <c r="T92" s="370">
        <v>968.72</v>
      </c>
      <c r="U92" s="370">
        <v>565.76</v>
      </c>
      <c r="V92" s="370">
        <v>518</v>
      </c>
      <c r="W92" s="370">
        <v>516</v>
      </c>
      <c r="X92" s="370">
        <v>965.7</v>
      </c>
      <c r="Y92" s="370">
        <v>644</v>
      </c>
      <c r="Z92" s="370">
        <v>193.02</v>
      </c>
      <c r="AA92" s="370">
        <v>516</v>
      </c>
      <c r="AB92" s="370">
        <v>644</v>
      </c>
      <c r="AC92" s="370">
        <v>764</v>
      </c>
      <c r="AD92" s="370">
        <v>988.36</v>
      </c>
      <c r="AE92" s="370">
        <v>669.2</v>
      </c>
      <c r="AF92" s="370">
        <v>791.2</v>
      </c>
      <c r="AG92" s="370">
        <v>86</v>
      </c>
      <c r="AH92" s="370">
        <v>764.8</v>
      </c>
      <c r="AI92" s="370">
        <v>864.36</v>
      </c>
      <c r="AJ92" s="370">
        <v>95.6</v>
      </c>
      <c r="AK92" s="370">
        <v>967.64</v>
      </c>
      <c r="AL92" s="370">
        <v>385.81</v>
      </c>
      <c r="AM92" s="370">
        <v>1000.64</v>
      </c>
      <c r="AN92" s="370">
        <v>954.2</v>
      </c>
      <c r="AO92" s="370">
        <v>600</v>
      </c>
      <c r="AP92" s="370">
        <v>661.15</v>
      </c>
      <c r="AQ92" s="370" t="s">
        <v>356</v>
      </c>
      <c r="AR92" s="370" t="s">
        <v>356</v>
      </c>
      <c r="AS92" s="370" t="s">
        <v>356</v>
      </c>
      <c r="AT92" s="370" t="s">
        <v>356</v>
      </c>
      <c r="AU92" s="370" t="s">
        <v>356</v>
      </c>
      <c r="AV92" s="370" t="s">
        <v>356</v>
      </c>
      <c r="AW92" s="370" t="s">
        <v>356</v>
      </c>
      <c r="AX92" s="370" t="s">
        <v>356</v>
      </c>
      <c r="AY92" s="370" t="s">
        <v>356</v>
      </c>
      <c r="AZ92" s="370" t="s">
        <v>356</v>
      </c>
      <c r="BA92" s="370" t="s">
        <v>356</v>
      </c>
      <c r="BB92" s="370" t="s">
        <v>356</v>
      </c>
      <c r="BC92" s="99">
        <v>965.72</v>
      </c>
      <c r="BD92" s="99" t="s">
        <v>356</v>
      </c>
      <c r="BE92">
        <v>876.39</v>
      </c>
      <c r="BF92">
        <v>1.0800000000000001E-2</v>
      </c>
    </row>
    <row r="93" spans="1:58" hidden="1">
      <c r="A93" s="370">
        <v>513.72</v>
      </c>
      <c r="B93" s="370">
        <v>578.08000000000004</v>
      </c>
      <c r="C93" s="370">
        <v>577.64</v>
      </c>
      <c r="D93" s="370">
        <v>512.48</v>
      </c>
      <c r="E93" s="370">
        <v>641.82000000000005</v>
      </c>
      <c r="F93" s="370">
        <v>641.82000000000005</v>
      </c>
      <c r="G93" s="370">
        <v>873.9</v>
      </c>
      <c r="H93" s="370">
        <v>865</v>
      </c>
      <c r="I93" s="370">
        <v>966.07</v>
      </c>
      <c r="J93" s="370">
        <v>448.39</v>
      </c>
      <c r="K93" s="370">
        <v>964.56</v>
      </c>
      <c r="L93" s="370" t="s">
        <v>356</v>
      </c>
      <c r="M93" s="370" t="s">
        <v>356</v>
      </c>
      <c r="N93" s="370" t="s">
        <v>356</v>
      </c>
      <c r="O93" s="370">
        <v>642.5</v>
      </c>
      <c r="P93" s="370">
        <v>578.08000000000004</v>
      </c>
      <c r="Q93" s="370">
        <v>967.37</v>
      </c>
      <c r="R93" s="370">
        <v>964.56</v>
      </c>
      <c r="S93" s="370">
        <v>480.46</v>
      </c>
      <c r="T93" s="370">
        <v>968.98</v>
      </c>
      <c r="U93" s="370">
        <v>565.94000000000005</v>
      </c>
      <c r="V93" s="370">
        <v>518</v>
      </c>
      <c r="W93" s="370">
        <v>517</v>
      </c>
      <c r="X93" s="370">
        <v>966.1</v>
      </c>
      <c r="Y93" s="370">
        <v>644</v>
      </c>
      <c r="Z93" s="370">
        <v>193.08</v>
      </c>
      <c r="AA93" s="370">
        <v>517</v>
      </c>
      <c r="AB93" s="370">
        <v>644</v>
      </c>
      <c r="AC93" s="370">
        <v>765</v>
      </c>
      <c r="AD93" s="370">
        <v>988.84</v>
      </c>
      <c r="AE93" s="370">
        <v>669.9</v>
      </c>
      <c r="AF93" s="370">
        <v>791.4</v>
      </c>
      <c r="AG93" s="370">
        <v>86.09</v>
      </c>
      <c r="AH93" s="370">
        <v>765.6</v>
      </c>
      <c r="AI93" s="370">
        <v>865.17</v>
      </c>
      <c r="AJ93" s="370">
        <v>95.7</v>
      </c>
      <c r="AK93" s="370">
        <v>968.05</v>
      </c>
      <c r="AL93" s="370">
        <v>386.03</v>
      </c>
      <c r="AM93" s="370">
        <v>1000.8</v>
      </c>
      <c r="AN93" s="370">
        <v>954.8</v>
      </c>
      <c r="AO93" s="370">
        <v>600.25</v>
      </c>
      <c r="AP93" s="370">
        <v>661.68</v>
      </c>
      <c r="AQ93" s="370" t="s">
        <v>356</v>
      </c>
      <c r="AR93" s="370" t="s">
        <v>356</v>
      </c>
      <c r="AS93" s="370" t="s">
        <v>356</v>
      </c>
      <c r="AT93" s="370" t="s">
        <v>356</v>
      </c>
      <c r="AU93" s="370" t="s">
        <v>356</v>
      </c>
      <c r="AV93" s="370" t="s">
        <v>356</v>
      </c>
      <c r="AW93" s="370" t="s">
        <v>356</v>
      </c>
      <c r="AX93" s="370" t="s">
        <v>356</v>
      </c>
      <c r="AY93" s="370" t="s">
        <v>356</v>
      </c>
      <c r="AZ93" s="370" t="s">
        <v>356</v>
      </c>
      <c r="BA93" s="370" t="s">
        <v>356</v>
      </c>
      <c r="BB93" s="370" t="s">
        <v>356</v>
      </c>
      <c r="BC93" s="99">
        <v>966.11</v>
      </c>
      <c r="BD93" s="99" t="s">
        <v>356</v>
      </c>
      <c r="BE93">
        <v>876.56</v>
      </c>
      <c r="BF93">
        <v>1.0500000000000001E-2</v>
      </c>
    </row>
    <row r="94" spans="1:58" hidden="1">
      <c r="A94" s="370">
        <v>513.84</v>
      </c>
      <c r="B94" s="370">
        <v>578.33000000000004</v>
      </c>
      <c r="C94" s="370">
        <v>577.86</v>
      </c>
      <c r="D94" s="370">
        <v>512.67999999999995</v>
      </c>
      <c r="E94" s="370">
        <v>642.05999999999995</v>
      </c>
      <c r="F94" s="370">
        <v>642.05999999999995</v>
      </c>
      <c r="G94" s="370">
        <v>874.16</v>
      </c>
      <c r="H94" s="370">
        <v>865.35</v>
      </c>
      <c r="I94" s="370">
        <v>966.51</v>
      </c>
      <c r="J94" s="370">
        <v>448.55</v>
      </c>
      <c r="K94" s="370">
        <v>964.89</v>
      </c>
      <c r="L94" s="370" t="s">
        <v>356</v>
      </c>
      <c r="M94" s="370" t="s">
        <v>356</v>
      </c>
      <c r="N94" s="370" t="s">
        <v>356</v>
      </c>
      <c r="O94" s="370">
        <v>642.75</v>
      </c>
      <c r="P94" s="370">
        <v>578.33000000000004</v>
      </c>
      <c r="Q94" s="370">
        <v>967.66</v>
      </c>
      <c r="R94" s="370">
        <v>964.89</v>
      </c>
      <c r="S94" s="370">
        <v>480.57</v>
      </c>
      <c r="T94" s="370">
        <v>969.52</v>
      </c>
      <c r="U94" s="370">
        <v>566.07000000000005</v>
      </c>
      <c r="V94" s="370">
        <v>518</v>
      </c>
      <c r="W94" s="370">
        <v>517</v>
      </c>
      <c r="X94" s="370">
        <v>966.58</v>
      </c>
      <c r="Y94" s="370">
        <v>644.5</v>
      </c>
      <c r="Z94" s="370">
        <v>193.14</v>
      </c>
      <c r="AA94" s="370">
        <v>517</v>
      </c>
      <c r="AB94" s="370">
        <v>644.5</v>
      </c>
      <c r="AC94" s="370">
        <v>765</v>
      </c>
      <c r="AD94" s="370">
        <v>989.36</v>
      </c>
      <c r="AE94" s="370">
        <v>669.9</v>
      </c>
      <c r="AF94" s="370">
        <v>791.4</v>
      </c>
      <c r="AG94" s="370">
        <v>86.13</v>
      </c>
      <c r="AH94" s="370">
        <v>765.6</v>
      </c>
      <c r="AI94" s="370">
        <v>865.17</v>
      </c>
      <c r="AJ94" s="370">
        <v>95.7</v>
      </c>
      <c r="AK94" s="370">
        <v>968.4</v>
      </c>
      <c r="AL94" s="370">
        <v>386.2</v>
      </c>
      <c r="AM94" s="370">
        <v>1000.96</v>
      </c>
      <c r="AN94" s="370">
        <v>955.4</v>
      </c>
      <c r="AO94" s="370">
        <v>600.5</v>
      </c>
      <c r="AP94" s="370">
        <v>662.38</v>
      </c>
      <c r="AQ94" s="370" t="s">
        <v>356</v>
      </c>
      <c r="AR94" s="370" t="s">
        <v>356</v>
      </c>
      <c r="AS94" s="370" t="s">
        <v>356</v>
      </c>
      <c r="AT94" s="370" t="s">
        <v>356</v>
      </c>
      <c r="AU94" s="370" t="s">
        <v>356</v>
      </c>
      <c r="AV94" s="370" t="s">
        <v>356</v>
      </c>
      <c r="AW94" s="370" t="s">
        <v>356</v>
      </c>
      <c r="AX94" s="370" t="s">
        <v>356</v>
      </c>
      <c r="AY94" s="370" t="s">
        <v>356</v>
      </c>
      <c r="AZ94" s="370" t="s">
        <v>356</v>
      </c>
      <c r="BA94" s="370" t="s">
        <v>356</v>
      </c>
      <c r="BB94" s="370" t="s">
        <v>356</v>
      </c>
      <c r="BC94" s="99">
        <v>966.54</v>
      </c>
      <c r="BD94" s="99" t="s">
        <v>356</v>
      </c>
      <c r="BE94">
        <v>876.81</v>
      </c>
      <c r="BF94">
        <v>1.0200000000000001E-2</v>
      </c>
    </row>
    <row r="95" spans="1:58" hidden="1">
      <c r="A95" s="370">
        <v>514.02</v>
      </c>
      <c r="B95" s="370">
        <v>578.48</v>
      </c>
      <c r="C95" s="370">
        <v>578.08000000000004</v>
      </c>
      <c r="D95" s="370">
        <v>512.86</v>
      </c>
      <c r="E95" s="370">
        <v>642.29999999999995</v>
      </c>
      <c r="F95" s="370">
        <v>642.29999999999995</v>
      </c>
      <c r="G95" s="370">
        <v>874.45</v>
      </c>
      <c r="H95" s="370">
        <v>865.69</v>
      </c>
      <c r="I95" s="370">
        <v>966.86</v>
      </c>
      <c r="J95" s="370">
        <v>448.72</v>
      </c>
      <c r="K95" s="370">
        <v>965.18</v>
      </c>
      <c r="L95" s="370" t="s">
        <v>356</v>
      </c>
      <c r="M95" s="370" t="s">
        <v>356</v>
      </c>
      <c r="N95" s="370" t="s">
        <v>356</v>
      </c>
      <c r="O95" s="370">
        <v>643.02</v>
      </c>
      <c r="P95" s="370">
        <v>578.48</v>
      </c>
      <c r="Q95" s="370">
        <v>968.04</v>
      </c>
      <c r="R95" s="370">
        <v>965.18</v>
      </c>
      <c r="S95" s="370">
        <v>480.73</v>
      </c>
      <c r="T95" s="370">
        <v>969.78</v>
      </c>
      <c r="U95" s="370">
        <v>566.29999999999995</v>
      </c>
      <c r="V95" s="370">
        <v>518</v>
      </c>
      <c r="W95" s="370">
        <v>517</v>
      </c>
      <c r="X95" s="370">
        <v>967.02</v>
      </c>
      <c r="Y95" s="370">
        <v>644.5</v>
      </c>
      <c r="Z95" s="370">
        <v>193.26</v>
      </c>
      <c r="AA95" s="370">
        <v>517</v>
      </c>
      <c r="AB95" s="370">
        <v>644.5</v>
      </c>
      <c r="AC95" s="370">
        <v>766</v>
      </c>
      <c r="AD95" s="370">
        <v>989.36</v>
      </c>
      <c r="AE95" s="370">
        <v>670.6</v>
      </c>
      <c r="AF95" s="370">
        <v>791.6</v>
      </c>
      <c r="AG95" s="370">
        <v>86.22</v>
      </c>
      <c r="AH95" s="370">
        <v>766.4</v>
      </c>
      <c r="AI95" s="370">
        <v>865.98</v>
      </c>
      <c r="AJ95" s="370">
        <v>95.8</v>
      </c>
      <c r="AK95" s="370">
        <v>968.91</v>
      </c>
      <c r="AL95" s="370">
        <v>386.38</v>
      </c>
      <c r="AM95" s="370">
        <v>1001.12</v>
      </c>
      <c r="AN95" s="370">
        <v>956</v>
      </c>
      <c r="AO95" s="370">
        <v>600.75</v>
      </c>
      <c r="AP95" s="370">
        <v>663.08</v>
      </c>
      <c r="AQ95" s="370" t="s">
        <v>356</v>
      </c>
      <c r="AR95" s="370" t="s">
        <v>356</v>
      </c>
      <c r="AS95" s="370" t="s">
        <v>356</v>
      </c>
      <c r="AT95" s="370" t="s">
        <v>356</v>
      </c>
      <c r="AU95" s="370" t="s">
        <v>356</v>
      </c>
      <c r="AV95" s="370" t="s">
        <v>356</v>
      </c>
      <c r="AW95" s="370" t="s">
        <v>356</v>
      </c>
      <c r="AX95" s="370" t="s">
        <v>356</v>
      </c>
      <c r="AY95" s="370" t="s">
        <v>356</v>
      </c>
      <c r="AZ95" s="370" t="s">
        <v>356</v>
      </c>
      <c r="BA95" s="370" t="s">
        <v>356</v>
      </c>
      <c r="BB95" s="370" t="s">
        <v>356</v>
      </c>
      <c r="BC95" s="99">
        <v>966.82</v>
      </c>
      <c r="BD95" s="99" t="s">
        <v>356</v>
      </c>
      <c r="BE95">
        <v>877.11</v>
      </c>
      <c r="BF95">
        <v>9.9000000000000008E-3</v>
      </c>
    </row>
    <row r="96" spans="1:58" hidden="1">
      <c r="A96" s="370">
        <v>514.23</v>
      </c>
      <c r="B96" s="370">
        <v>578.74</v>
      </c>
      <c r="C96" s="370">
        <v>578.28</v>
      </c>
      <c r="D96" s="370">
        <v>513.04</v>
      </c>
      <c r="E96" s="370">
        <v>642.53</v>
      </c>
      <c r="F96" s="370">
        <v>642.53</v>
      </c>
      <c r="G96" s="370">
        <v>874.88</v>
      </c>
      <c r="H96" s="370">
        <v>865.94</v>
      </c>
      <c r="I96" s="370">
        <v>967.3</v>
      </c>
      <c r="J96" s="370">
        <v>448.92</v>
      </c>
      <c r="K96" s="370">
        <v>965.6</v>
      </c>
      <c r="L96" s="370" t="s">
        <v>356</v>
      </c>
      <c r="M96" s="370" t="s">
        <v>356</v>
      </c>
      <c r="N96" s="370" t="s">
        <v>356</v>
      </c>
      <c r="O96" s="370">
        <v>643.26</v>
      </c>
      <c r="P96" s="370">
        <v>578.74</v>
      </c>
      <c r="Q96" s="370">
        <v>968.31</v>
      </c>
      <c r="R96" s="370">
        <v>965.59</v>
      </c>
      <c r="S96" s="370">
        <v>480.87</v>
      </c>
      <c r="T96" s="370">
        <v>970.22</v>
      </c>
      <c r="U96" s="370">
        <v>566.54999999999995</v>
      </c>
      <c r="V96" s="370">
        <v>519</v>
      </c>
      <c r="W96" s="370">
        <v>517</v>
      </c>
      <c r="X96" s="370">
        <v>967.45</v>
      </c>
      <c r="Y96" s="370">
        <v>645</v>
      </c>
      <c r="Z96" s="370">
        <v>193.32</v>
      </c>
      <c r="AA96" s="370">
        <v>517</v>
      </c>
      <c r="AB96" s="370">
        <v>645</v>
      </c>
      <c r="AC96" s="370">
        <v>766</v>
      </c>
      <c r="AD96" s="370">
        <v>990.36</v>
      </c>
      <c r="AE96" s="370">
        <v>671.3</v>
      </c>
      <c r="AF96" s="370">
        <v>791.8</v>
      </c>
      <c r="AG96" s="370">
        <v>86.27</v>
      </c>
      <c r="AH96" s="370">
        <v>767.2</v>
      </c>
      <c r="AI96" s="370">
        <v>866.79</v>
      </c>
      <c r="AJ96" s="370">
        <v>95.9</v>
      </c>
      <c r="AK96" s="370">
        <v>969.41</v>
      </c>
      <c r="AL96" s="370">
        <v>386.52</v>
      </c>
      <c r="AM96" s="370">
        <v>1001.26</v>
      </c>
      <c r="AN96" s="370">
        <v>956.8</v>
      </c>
      <c r="AO96" s="370">
        <v>601</v>
      </c>
      <c r="AP96" s="370">
        <v>663.78</v>
      </c>
      <c r="AQ96" s="370" t="s">
        <v>356</v>
      </c>
      <c r="AR96" s="370" t="s">
        <v>356</v>
      </c>
      <c r="AS96" s="370" t="s">
        <v>356</v>
      </c>
      <c r="AT96" s="370" t="s">
        <v>356</v>
      </c>
      <c r="AU96" s="370" t="s">
        <v>356</v>
      </c>
      <c r="AV96" s="370" t="s">
        <v>356</v>
      </c>
      <c r="AW96" s="370" t="s">
        <v>356</v>
      </c>
      <c r="AX96" s="370" t="s">
        <v>356</v>
      </c>
      <c r="AY96" s="370" t="s">
        <v>356</v>
      </c>
      <c r="AZ96" s="370" t="s">
        <v>356</v>
      </c>
      <c r="BA96" s="370" t="s">
        <v>356</v>
      </c>
      <c r="BB96" s="370" t="s">
        <v>356</v>
      </c>
      <c r="BC96" s="99">
        <v>967.27</v>
      </c>
      <c r="BD96" s="99" t="s">
        <v>356</v>
      </c>
      <c r="BE96">
        <v>877.38</v>
      </c>
      <c r="BF96">
        <v>9.5999999999999992E-3</v>
      </c>
    </row>
    <row r="97" spans="1:58" hidden="1">
      <c r="A97" s="370">
        <v>514.42999999999995</v>
      </c>
      <c r="B97" s="370">
        <v>578.99</v>
      </c>
      <c r="C97" s="370">
        <v>578.52</v>
      </c>
      <c r="D97" s="370">
        <v>513.21</v>
      </c>
      <c r="E97" s="370">
        <v>642.79999999999995</v>
      </c>
      <c r="F97" s="370">
        <v>642.79999999999995</v>
      </c>
      <c r="G97" s="370">
        <v>875.26</v>
      </c>
      <c r="H97" s="370">
        <v>866.26</v>
      </c>
      <c r="I97" s="370">
        <v>967.68</v>
      </c>
      <c r="J97" s="370">
        <v>449.15</v>
      </c>
      <c r="K97" s="370">
        <v>965.96</v>
      </c>
      <c r="L97" s="370" t="s">
        <v>356</v>
      </c>
      <c r="M97" s="370" t="s">
        <v>356</v>
      </c>
      <c r="N97" s="370" t="s">
        <v>356</v>
      </c>
      <c r="O97" s="370">
        <v>643.52</v>
      </c>
      <c r="P97" s="370">
        <v>578.99</v>
      </c>
      <c r="Q97" s="370">
        <v>968.73</v>
      </c>
      <c r="R97" s="370">
        <v>965.96</v>
      </c>
      <c r="S97" s="370">
        <v>481</v>
      </c>
      <c r="T97" s="370">
        <v>970.59</v>
      </c>
      <c r="U97" s="370">
        <v>566.82000000000005</v>
      </c>
      <c r="V97" s="370">
        <v>519</v>
      </c>
      <c r="W97" s="370">
        <v>517</v>
      </c>
      <c r="X97" s="370">
        <v>967.76</v>
      </c>
      <c r="Y97" s="370">
        <v>645</v>
      </c>
      <c r="Z97" s="370">
        <v>193.38</v>
      </c>
      <c r="AA97" s="370">
        <v>517</v>
      </c>
      <c r="AB97" s="370">
        <v>645</v>
      </c>
      <c r="AC97" s="370">
        <v>767</v>
      </c>
      <c r="AD97" s="370">
        <v>990.36</v>
      </c>
      <c r="AE97" s="370">
        <v>671.3</v>
      </c>
      <c r="AF97" s="370">
        <v>791.8</v>
      </c>
      <c r="AG97" s="370">
        <v>86.31</v>
      </c>
      <c r="AH97" s="370">
        <v>767.2</v>
      </c>
      <c r="AI97" s="370">
        <v>866.79</v>
      </c>
      <c r="AJ97" s="370">
        <v>95.9</v>
      </c>
      <c r="AK97" s="370">
        <v>969.84</v>
      </c>
      <c r="AL97" s="370">
        <v>386.73</v>
      </c>
      <c r="AM97" s="370">
        <v>1001.42</v>
      </c>
      <c r="AN97" s="370">
        <v>957.4</v>
      </c>
      <c r="AO97" s="370">
        <v>601.13</v>
      </c>
      <c r="AP97" s="370">
        <v>664.65</v>
      </c>
      <c r="AQ97" s="370" t="s">
        <v>356</v>
      </c>
      <c r="AR97" s="370" t="s">
        <v>356</v>
      </c>
      <c r="AS97" s="370" t="s">
        <v>356</v>
      </c>
      <c r="AT97" s="370" t="s">
        <v>356</v>
      </c>
      <c r="AU97" s="370" t="s">
        <v>356</v>
      </c>
      <c r="AV97" s="370" t="s">
        <v>356</v>
      </c>
      <c r="AW97" s="370" t="s">
        <v>356</v>
      </c>
      <c r="AX97" s="370" t="s">
        <v>356</v>
      </c>
      <c r="AY97" s="370" t="s">
        <v>356</v>
      </c>
      <c r="AZ97" s="370" t="s">
        <v>356</v>
      </c>
      <c r="BA97" s="370" t="s">
        <v>356</v>
      </c>
      <c r="BB97" s="370" t="s">
        <v>356</v>
      </c>
      <c r="BC97" s="99">
        <v>967.71</v>
      </c>
      <c r="BD97" s="99" t="s">
        <v>356</v>
      </c>
      <c r="BE97">
        <v>877.61</v>
      </c>
      <c r="BF97">
        <v>9.1999999999999998E-3</v>
      </c>
    </row>
    <row r="98" spans="1:58" hidden="1">
      <c r="A98" s="370">
        <v>514.63</v>
      </c>
      <c r="B98" s="370">
        <v>579.19000000000005</v>
      </c>
      <c r="C98" s="370">
        <v>578.73</v>
      </c>
      <c r="D98" s="370">
        <v>513.39</v>
      </c>
      <c r="E98" s="370">
        <v>643.03</v>
      </c>
      <c r="F98" s="370">
        <v>643.03</v>
      </c>
      <c r="G98" s="370">
        <v>875.62</v>
      </c>
      <c r="H98" s="370">
        <v>866.61</v>
      </c>
      <c r="I98" s="370">
        <v>967.92</v>
      </c>
      <c r="J98" s="370">
        <v>449.32</v>
      </c>
      <c r="K98" s="370">
        <v>966.32</v>
      </c>
      <c r="L98" s="370" t="s">
        <v>356</v>
      </c>
      <c r="M98" s="370" t="s">
        <v>356</v>
      </c>
      <c r="N98" s="370" t="s">
        <v>356</v>
      </c>
      <c r="O98" s="370">
        <v>643.67999999999995</v>
      </c>
      <c r="P98" s="370">
        <v>579.19000000000005</v>
      </c>
      <c r="Q98" s="370">
        <v>969.13</v>
      </c>
      <c r="R98" s="370">
        <v>966.32</v>
      </c>
      <c r="S98" s="370">
        <v>481.15</v>
      </c>
      <c r="T98" s="370">
        <v>971.01</v>
      </c>
      <c r="U98" s="370">
        <v>566.98</v>
      </c>
      <c r="V98" s="370">
        <v>519</v>
      </c>
      <c r="W98" s="370">
        <v>518</v>
      </c>
      <c r="X98" s="370">
        <v>968.21</v>
      </c>
      <c r="Y98" s="370">
        <v>645.5</v>
      </c>
      <c r="Z98" s="370">
        <v>193.5</v>
      </c>
      <c r="AA98" s="370">
        <v>518</v>
      </c>
      <c r="AB98" s="370">
        <v>645.5</v>
      </c>
      <c r="AC98" s="370">
        <v>767</v>
      </c>
      <c r="AD98" s="370">
        <v>991.24</v>
      </c>
      <c r="AE98" s="370">
        <v>672</v>
      </c>
      <c r="AF98" s="370">
        <v>792</v>
      </c>
      <c r="AG98" s="370">
        <v>86.36</v>
      </c>
      <c r="AH98" s="370">
        <v>768</v>
      </c>
      <c r="AI98" s="370">
        <v>867.6</v>
      </c>
      <c r="AJ98" s="370">
        <v>96</v>
      </c>
      <c r="AK98" s="370">
        <v>970.23</v>
      </c>
      <c r="AL98" s="370">
        <v>386.9</v>
      </c>
      <c r="AM98" s="370">
        <v>1001.52</v>
      </c>
      <c r="AN98" s="370">
        <v>958.2</v>
      </c>
      <c r="AO98" s="370">
        <v>601.38</v>
      </c>
      <c r="AP98" s="370">
        <v>665.35</v>
      </c>
      <c r="AQ98" s="370" t="s">
        <v>356</v>
      </c>
      <c r="AR98" s="370" t="s">
        <v>356</v>
      </c>
      <c r="AS98" s="370" t="s">
        <v>356</v>
      </c>
      <c r="AT98" s="370" t="s">
        <v>356</v>
      </c>
      <c r="AU98" s="370" t="s">
        <v>356</v>
      </c>
      <c r="AV98" s="370" t="s">
        <v>356</v>
      </c>
      <c r="AW98" s="370" t="s">
        <v>356</v>
      </c>
      <c r="AX98" s="370" t="s">
        <v>356</v>
      </c>
      <c r="AY98" s="370" t="s">
        <v>356</v>
      </c>
      <c r="AZ98" s="370" t="s">
        <v>356</v>
      </c>
      <c r="BA98" s="370" t="s">
        <v>356</v>
      </c>
      <c r="BB98" s="370" t="s">
        <v>356</v>
      </c>
      <c r="BC98" s="99">
        <v>968.16</v>
      </c>
      <c r="BD98" s="99" t="s">
        <v>356</v>
      </c>
      <c r="BE98">
        <v>877.93</v>
      </c>
      <c r="BF98">
        <v>8.8999999999999999E-3</v>
      </c>
    </row>
    <row r="99" spans="1:58" hidden="1">
      <c r="A99" s="370">
        <v>514.85</v>
      </c>
      <c r="B99" s="370">
        <v>579.37</v>
      </c>
      <c r="C99" s="370">
        <v>578.96</v>
      </c>
      <c r="D99" s="370">
        <v>513.54999999999995</v>
      </c>
      <c r="E99" s="370">
        <v>643.28</v>
      </c>
      <c r="F99" s="370">
        <v>643.28</v>
      </c>
      <c r="G99" s="370">
        <v>876</v>
      </c>
      <c r="H99" s="370">
        <v>866.95</v>
      </c>
      <c r="I99" s="370">
        <v>968.29</v>
      </c>
      <c r="J99" s="370">
        <v>449.44</v>
      </c>
      <c r="K99" s="370">
        <v>966.69</v>
      </c>
      <c r="L99" s="370" t="s">
        <v>356</v>
      </c>
      <c r="M99" s="370" t="s">
        <v>356</v>
      </c>
      <c r="N99" s="370" t="s">
        <v>356</v>
      </c>
      <c r="O99" s="370">
        <v>643.9</v>
      </c>
      <c r="P99" s="370">
        <v>579.37</v>
      </c>
      <c r="Q99" s="370">
        <v>969.45</v>
      </c>
      <c r="R99" s="370">
        <v>966.69</v>
      </c>
      <c r="S99" s="370">
        <v>481.33</v>
      </c>
      <c r="T99" s="370">
        <v>971.52</v>
      </c>
      <c r="U99" s="370">
        <v>567.16</v>
      </c>
      <c r="V99" s="370">
        <v>519</v>
      </c>
      <c r="W99" s="370">
        <v>518</v>
      </c>
      <c r="X99" s="370">
        <v>968.69</v>
      </c>
      <c r="Y99" s="370">
        <v>645.5</v>
      </c>
      <c r="Z99" s="370">
        <v>193.56</v>
      </c>
      <c r="AA99" s="370">
        <v>518</v>
      </c>
      <c r="AB99" s="370">
        <v>645.5</v>
      </c>
      <c r="AC99" s="370">
        <v>768</v>
      </c>
      <c r="AD99" s="370">
        <v>991.36</v>
      </c>
      <c r="AE99" s="370">
        <v>672.7</v>
      </c>
      <c r="AF99" s="370">
        <v>792.2</v>
      </c>
      <c r="AG99" s="370">
        <v>86.45</v>
      </c>
      <c r="AH99" s="370">
        <v>768.8</v>
      </c>
      <c r="AI99" s="370">
        <v>868.41</v>
      </c>
      <c r="AJ99" s="370">
        <v>96.1</v>
      </c>
      <c r="AK99" s="370">
        <v>970.55</v>
      </c>
      <c r="AL99" s="370">
        <v>387.12</v>
      </c>
      <c r="AM99" s="370">
        <v>1001.68</v>
      </c>
      <c r="AN99" s="370">
        <v>958.8</v>
      </c>
      <c r="AO99" s="370">
        <v>601.75</v>
      </c>
      <c r="AP99" s="370">
        <v>666.05</v>
      </c>
      <c r="AQ99" s="370" t="s">
        <v>356</v>
      </c>
      <c r="AR99" s="370" t="s">
        <v>356</v>
      </c>
      <c r="AS99" s="370" t="s">
        <v>356</v>
      </c>
      <c r="AT99" s="370" t="s">
        <v>356</v>
      </c>
      <c r="AU99" s="370" t="s">
        <v>356</v>
      </c>
      <c r="AV99" s="370" t="s">
        <v>356</v>
      </c>
      <c r="AW99" s="370" t="s">
        <v>356</v>
      </c>
      <c r="AX99" s="370" t="s">
        <v>356</v>
      </c>
      <c r="AY99" s="370" t="s">
        <v>356</v>
      </c>
      <c r="AZ99" s="370" t="s">
        <v>356</v>
      </c>
      <c r="BA99" s="370" t="s">
        <v>356</v>
      </c>
      <c r="BB99" s="370" t="s">
        <v>356</v>
      </c>
      <c r="BC99" s="99">
        <v>968.39</v>
      </c>
      <c r="BD99" s="99" t="s">
        <v>356</v>
      </c>
      <c r="BE99">
        <v>878.3</v>
      </c>
      <c r="BF99">
        <v>8.6E-3</v>
      </c>
    </row>
    <row r="100" spans="1:58" hidden="1">
      <c r="A100" s="370">
        <v>515.12</v>
      </c>
      <c r="B100" s="370">
        <v>579.63</v>
      </c>
      <c r="C100" s="370">
        <v>579.17999999999995</v>
      </c>
      <c r="D100" s="370">
        <v>513.78</v>
      </c>
      <c r="E100" s="370">
        <v>643.53</v>
      </c>
      <c r="F100" s="370">
        <v>643.53</v>
      </c>
      <c r="G100" s="370">
        <v>876.38</v>
      </c>
      <c r="H100" s="370">
        <v>867.26</v>
      </c>
      <c r="I100" s="370">
        <v>968.62</v>
      </c>
      <c r="J100" s="370">
        <v>449.61</v>
      </c>
      <c r="K100" s="370">
        <v>967.08</v>
      </c>
      <c r="L100" s="370" t="s">
        <v>356</v>
      </c>
      <c r="M100" s="370" t="s">
        <v>356</v>
      </c>
      <c r="N100" s="370" t="s">
        <v>356</v>
      </c>
      <c r="O100" s="370">
        <v>644.11</v>
      </c>
      <c r="P100" s="370">
        <v>579.63</v>
      </c>
      <c r="Q100" s="370">
        <v>969.81</v>
      </c>
      <c r="R100" s="370">
        <v>967.09</v>
      </c>
      <c r="S100" s="370">
        <v>481.43</v>
      </c>
      <c r="T100" s="370">
        <v>971.88</v>
      </c>
      <c r="U100" s="370">
        <v>567.4</v>
      </c>
      <c r="V100" s="370">
        <v>519</v>
      </c>
      <c r="W100" s="370">
        <v>518</v>
      </c>
      <c r="X100" s="370">
        <v>969.12</v>
      </c>
      <c r="Y100" s="370">
        <v>646</v>
      </c>
      <c r="Z100" s="370">
        <v>193.62</v>
      </c>
      <c r="AA100" s="370">
        <v>518</v>
      </c>
      <c r="AB100" s="370">
        <v>646</v>
      </c>
      <c r="AC100" s="370">
        <v>768</v>
      </c>
      <c r="AD100" s="370">
        <v>992.36</v>
      </c>
      <c r="AE100" s="370">
        <v>672.7</v>
      </c>
      <c r="AF100" s="370">
        <v>792.2</v>
      </c>
      <c r="AG100" s="370">
        <v>86.54</v>
      </c>
      <c r="AH100" s="370">
        <v>768.8</v>
      </c>
      <c r="AI100" s="370">
        <v>868.41</v>
      </c>
      <c r="AJ100" s="370">
        <v>96.1</v>
      </c>
      <c r="AK100" s="370">
        <v>971.11</v>
      </c>
      <c r="AL100" s="370">
        <v>387.26</v>
      </c>
      <c r="AM100" s="370">
        <v>1001.78</v>
      </c>
      <c r="AN100" s="370">
        <v>959.6</v>
      </c>
      <c r="AO100" s="370">
        <v>602</v>
      </c>
      <c r="AP100" s="370">
        <v>666.58</v>
      </c>
      <c r="AQ100" s="370" t="s">
        <v>356</v>
      </c>
      <c r="AR100" s="370" t="s">
        <v>356</v>
      </c>
      <c r="AS100" s="370" t="s">
        <v>356</v>
      </c>
      <c r="AT100" s="370" t="s">
        <v>356</v>
      </c>
      <c r="AU100" s="370" t="s">
        <v>356</v>
      </c>
      <c r="AV100" s="370" t="s">
        <v>356</v>
      </c>
      <c r="AW100" s="370" t="s">
        <v>356</v>
      </c>
      <c r="AX100" s="370" t="s">
        <v>356</v>
      </c>
      <c r="AY100" s="370" t="s">
        <v>356</v>
      </c>
      <c r="AZ100" s="370" t="s">
        <v>356</v>
      </c>
      <c r="BA100" s="370" t="s">
        <v>356</v>
      </c>
      <c r="BB100" s="370" t="s">
        <v>356</v>
      </c>
      <c r="BC100" s="99">
        <v>968.98</v>
      </c>
      <c r="BD100" s="99" t="s">
        <v>356</v>
      </c>
      <c r="BE100">
        <v>878.7</v>
      </c>
      <c r="BF100">
        <v>8.3000000000000001E-3</v>
      </c>
    </row>
    <row r="101" spans="1:58" hidden="1">
      <c r="A101" s="370">
        <v>515.33000000000004</v>
      </c>
      <c r="B101" s="370">
        <v>579.82000000000005</v>
      </c>
      <c r="C101" s="370">
        <v>579.41</v>
      </c>
      <c r="D101" s="370">
        <v>513.98</v>
      </c>
      <c r="E101" s="370">
        <v>643.79</v>
      </c>
      <c r="F101" s="370">
        <v>643.79</v>
      </c>
      <c r="G101" s="370">
        <v>876.81</v>
      </c>
      <c r="H101" s="370">
        <v>867.62</v>
      </c>
      <c r="I101" s="370">
        <v>969.11</v>
      </c>
      <c r="J101" s="370">
        <v>449.77</v>
      </c>
      <c r="K101" s="370">
        <v>967.47</v>
      </c>
      <c r="L101" s="370" t="s">
        <v>356</v>
      </c>
      <c r="M101" s="370" t="s">
        <v>356</v>
      </c>
      <c r="N101" s="370" t="s">
        <v>356</v>
      </c>
      <c r="O101" s="370">
        <v>644.4</v>
      </c>
      <c r="P101" s="370">
        <v>579.82000000000005</v>
      </c>
      <c r="Q101" s="370">
        <v>970.14</v>
      </c>
      <c r="R101" s="370">
        <v>967.47</v>
      </c>
      <c r="S101" s="370">
        <v>481.62</v>
      </c>
      <c r="T101" s="370">
        <v>972.25</v>
      </c>
      <c r="U101" s="370">
        <v>567.66999999999996</v>
      </c>
      <c r="V101" s="370">
        <v>520</v>
      </c>
      <c r="W101" s="370">
        <v>518</v>
      </c>
      <c r="X101" s="370">
        <v>969.57</v>
      </c>
      <c r="Y101" s="370">
        <v>646</v>
      </c>
      <c r="Z101" s="370">
        <v>193.74</v>
      </c>
      <c r="AA101" s="370">
        <v>518</v>
      </c>
      <c r="AB101" s="370">
        <v>646</v>
      </c>
      <c r="AC101" s="370">
        <v>769</v>
      </c>
      <c r="AD101" s="370">
        <v>992.36</v>
      </c>
      <c r="AE101" s="370">
        <v>673.4</v>
      </c>
      <c r="AF101" s="370">
        <v>792.4</v>
      </c>
      <c r="AG101" s="370">
        <v>86.58</v>
      </c>
      <c r="AH101" s="370">
        <v>769.6</v>
      </c>
      <c r="AI101" s="370">
        <v>869.22</v>
      </c>
      <c r="AJ101" s="370">
        <v>96.2</v>
      </c>
      <c r="AK101" s="370">
        <v>971.54</v>
      </c>
      <c r="AL101" s="370">
        <v>387.43</v>
      </c>
      <c r="AM101" s="370">
        <v>1001.96</v>
      </c>
      <c r="AN101" s="370">
        <v>960.2</v>
      </c>
      <c r="AO101" s="370">
        <v>602.38</v>
      </c>
      <c r="AP101" s="370">
        <v>667.28</v>
      </c>
      <c r="AQ101" s="370" t="s">
        <v>356</v>
      </c>
      <c r="AR101" s="370" t="s">
        <v>356</v>
      </c>
      <c r="AS101" s="370" t="s">
        <v>356</v>
      </c>
      <c r="AT101" s="370" t="s">
        <v>356</v>
      </c>
      <c r="AU101" s="370" t="s">
        <v>356</v>
      </c>
      <c r="AV101" s="370" t="s">
        <v>356</v>
      </c>
      <c r="AW101" s="370" t="s">
        <v>356</v>
      </c>
      <c r="AX101" s="370" t="s">
        <v>356</v>
      </c>
      <c r="AY101" s="370" t="s">
        <v>356</v>
      </c>
      <c r="AZ101" s="370" t="s">
        <v>356</v>
      </c>
      <c r="BA101" s="370" t="s">
        <v>356</v>
      </c>
      <c r="BB101" s="370" t="s">
        <v>356</v>
      </c>
      <c r="BC101" s="99">
        <v>969.54</v>
      </c>
      <c r="BD101" s="99" t="s">
        <v>356</v>
      </c>
      <c r="BE101">
        <v>878.98</v>
      </c>
      <c r="BF101">
        <v>8.0000000000000002E-3</v>
      </c>
    </row>
    <row r="102" spans="1:58" hidden="1">
      <c r="A102" s="370">
        <v>515.51</v>
      </c>
      <c r="B102" s="370">
        <v>580.08000000000004</v>
      </c>
      <c r="C102" s="370">
        <v>579.66</v>
      </c>
      <c r="D102" s="370">
        <v>514.15</v>
      </c>
      <c r="E102" s="370">
        <v>644.05999999999995</v>
      </c>
      <c r="F102" s="370">
        <v>644.05999999999995</v>
      </c>
      <c r="G102" s="370">
        <v>877.28</v>
      </c>
      <c r="H102" s="370">
        <v>868.13</v>
      </c>
      <c r="I102" s="370">
        <v>969.41</v>
      </c>
      <c r="J102" s="370">
        <v>449.96</v>
      </c>
      <c r="K102" s="370">
        <v>967.89</v>
      </c>
      <c r="L102" s="370" t="s">
        <v>356</v>
      </c>
      <c r="M102" s="370" t="s">
        <v>356</v>
      </c>
      <c r="N102" s="370" t="s">
        <v>356</v>
      </c>
      <c r="O102" s="370">
        <v>644.61</v>
      </c>
      <c r="P102" s="370">
        <v>580.08000000000004</v>
      </c>
      <c r="Q102" s="370">
        <v>970.63</v>
      </c>
      <c r="R102" s="370">
        <v>967.9</v>
      </c>
      <c r="S102" s="370">
        <v>481.8</v>
      </c>
      <c r="T102" s="370">
        <v>972.78</v>
      </c>
      <c r="U102" s="370">
        <v>567.94000000000005</v>
      </c>
      <c r="V102" s="370">
        <v>520</v>
      </c>
      <c r="W102" s="370">
        <v>519</v>
      </c>
      <c r="X102" s="370">
        <v>969.95</v>
      </c>
      <c r="Y102" s="370">
        <v>646.5</v>
      </c>
      <c r="Z102" s="370">
        <v>193.86</v>
      </c>
      <c r="AA102" s="370">
        <v>519</v>
      </c>
      <c r="AB102" s="370">
        <v>646.5</v>
      </c>
      <c r="AC102" s="370">
        <v>769</v>
      </c>
      <c r="AD102" s="370">
        <v>992.88</v>
      </c>
      <c r="AE102" s="370">
        <v>674.1</v>
      </c>
      <c r="AF102" s="370">
        <v>792.6</v>
      </c>
      <c r="AG102" s="370">
        <v>86.63</v>
      </c>
      <c r="AH102" s="370">
        <v>770.4</v>
      </c>
      <c r="AI102" s="370">
        <v>870.03</v>
      </c>
      <c r="AJ102" s="370">
        <v>96.3</v>
      </c>
      <c r="AK102" s="370">
        <v>972.13</v>
      </c>
      <c r="AL102" s="370">
        <v>387.57</v>
      </c>
      <c r="AM102" s="370">
        <v>1002.12</v>
      </c>
      <c r="AN102" s="370">
        <v>961</v>
      </c>
      <c r="AO102" s="370">
        <v>602.63</v>
      </c>
      <c r="AP102" s="370">
        <v>668.33</v>
      </c>
      <c r="AQ102" s="370" t="s">
        <v>356</v>
      </c>
      <c r="AR102" s="370" t="s">
        <v>356</v>
      </c>
      <c r="AS102" s="370" t="s">
        <v>356</v>
      </c>
      <c r="AT102" s="370" t="s">
        <v>356</v>
      </c>
      <c r="AU102" s="370" t="s">
        <v>356</v>
      </c>
      <c r="AV102" s="370" t="s">
        <v>356</v>
      </c>
      <c r="AW102" s="370" t="s">
        <v>356</v>
      </c>
      <c r="AX102" s="370" t="s">
        <v>356</v>
      </c>
      <c r="AY102" s="370" t="s">
        <v>356</v>
      </c>
      <c r="AZ102" s="370" t="s">
        <v>356</v>
      </c>
      <c r="BA102" s="370" t="s">
        <v>356</v>
      </c>
      <c r="BB102" s="370" t="s">
        <v>356</v>
      </c>
      <c r="BC102" s="99">
        <v>970.08</v>
      </c>
      <c r="BD102" s="99" t="s">
        <v>356</v>
      </c>
      <c r="BE102">
        <v>879.31</v>
      </c>
      <c r="BF102">
        <v>7.7000000000000002E-3</v>
      </c>
    </row>
    <row r="103" spans="1:58" hidden="1">
      <c r="A103" s="370">
        <v>515.73</v>
      </c>
      <c r="B103" s="370">
        <v>580.30999999999995</v>
      </c>
      <c r="C103" s="370">
        <v>579.83000000000004</v>
      </c>
      <c r="D103" s="370">
        <v>514.36</v>
      </c>
      <c r="E103" s="370">
        <v>644.25</v>
      </c>
      <c r="F103" s="370">
        <v>644.25</v>
      </c>
      <c r="G103" s="370">
        <v>877.62</v>
      </c>
      <c r="H103" s="370">
        <v>868.57</v>
      </c>
      <c r="I103" s="370">
        <v>969.91</v>
      </c>
      <c r="J103" s="370">
        <v>450.2</v>
      </c>
      <c r="K103" s="370">
        <v>968.29</v>
      </c>
      <c r="L103" s="370" t="s">
        <v>356</v>
      </c>
      <c r="M103" s="370" t="s">
        <v>356</v>
      </c>
      <c r="N103" s="370" t="s">
        <v>356</v>
      </c>
      <c r="O103" s="370">
        <v>645.02</v>
      </c>
      <c r="P103" s="370">
        <v>580.30999999999995</v>
      </c>
      <c r="Q103" s="370">
        <v>971.1</v>
      </c>
      <c r="R103" s="370">
        <v>968.29</v>
      </c>
      <c r="S103" s="370">
        <v>481.92</v>
      </c>
      <c r="T103" s="370">
        <v>973.16</v>
      </c>
      <c r="U103" s="370">
        <v>568.11</v>
      </c>
      <c r="V103" s="370">
        <v>520</v>
      </c>
      <c r="W103" s="370">
        <v>519</v>
      </c>
      <c r="X103" s="370">
        <v>970.49</v>
      </c>
      <c r="Y103" s="370">
        <v>647</v>
      </c>
      <c r="Z103" s="370">
        <v>193.92</v>
      </c>
      <c r="AA103" s="370">
        <v>519</v>
      </c>
      <c r="AB103" s="370">
        <v>647</v>
      </c>
      <c r="AC103" s="370">
        <v>770</v>
      </c>
      <c r="AD103" s="370">
        <v>993.36</v>
      </c>
      <c r="AE103" s="370">
        <v>674.1</v>
      </c>
      <c r="AF103" s="370">
        <v>792.6</v>
      </c>
      <c r="AG103" s="370">
        <v>86.67</v>
      </c>
      <c r="AH103" s="370">
        <v>770.4</v>
      </c>
      <c r="AI103" s="370">
        <v>870.03</v>
      </c>
      <c r="AJ103" s="370">
        <v>96.3</v>
      </c>
      <c r="AK103" s="370">
        <v>972.69</v>
      </c>
      <c r="AL103" s="370">
        <v>387.76</v>
      </c>
      <c r="AM103" s="370">
        <v>1002.28</v>
      </c>
      <c r="AN103" s="370">
        <v>961.8</v>
      </c>
      <c r="AO103" s="370">
        <v>603</v>
      </c>
      <c r="AP103" s="370">
        <v>669.2</v>
      </c>
      <c r="AQ103" s="370" t="s">
        <v>356</v>
      </c>
      <c r="AR103" s="370" t="s">
        <v>356</v>
      </c>
      <c r="AS103" s="370" t="s">
        <v>356</v>
      </c>
      <c r="AT103" s="370" t="s">
        <v>356</v>
      </c>
      <c r="AU103" s="370" t="s">
        <v>356</v>
      </c>
      <c r="AV103" s="370" t="s">
        <v>356</v>
      </c>
      <c r="AW103" s="370" t="s">
        <v>356</v>
      </c>
      <c r="AX103" s="370" t="s">
        <v>356</v>
      </c>
      <c r="AY103" s="370" t="s">
        <v>356</v>
      </c>
      <c r="AZ103" s="370" t="s">
        <v>356</v>
      </c>
      <c r="BA103" s="370" t="s">
        <v>356</v>
      </c>
      <c r="BB103" s="370" t="s">
        <v>356</v>
      </c>
      <c r="BC103" s="99">
        <v>970.41</v>
      </c>
      <c r="BD103" s="99" t="s">
        <v>356</v>
      </c>
      <c r="BE103">
        <v>879.67</v>
      </c>
      <c r="BF103">
        <v>7.3000000000000001E-3</v>
      </c>
    </row>
    <row r="104" spans="1:58" hidden="1">
      <c r="A104" s="370">
        <v>516.01</v>
      </c>
      <c r="B104" s="370">
        <v>580.53</v>
      </c>
      <c r="C104" s="370">
        <v>580.08000000000004</v>
      </c>
      <c r="D104" s="370">
        <v>514.63</v>
      </c>
      <c r="E104" s="370">
        <v>644.53</v>
      </c>
      <c r="F104" s="370">
        <v>644.53</v>
      </c>
      <c r="G104" s="370">
        <v>877.92</v>
      </c>
      <c r="H104" s="370">
        <v>868.94</v>
      </c>
      <c r="I104" s="370">
        <v>970.27</v>
      </c>
      <c r="J104" s="370">
        <v>450.38</v>
      </c>
      <c r="K104" s="370">
        <v>968.75</v>
      </c>
      <c r="L104" s="370" t="s">
        <v>356</v>
      </c>
      <c r="M104" s="370" t="s">
        <v>356</v>
      </c>
      <c r="N104" s="370" t="s">
        <v>356</v>
      </c>
      <c r="O104" s="370">
        <v>645.30999999999995</v>
      </c>
      <c r="P104" s="370">
        <v>580.53</v>
      </c>
      <c r="Q104" s="370">
        <v>971.52</v>
      </c>
      <c r="R104" s="370">
        <v>968.75</v>
      </c>
      <c r="S104" s="370">
        <v>482.13</v>
      </c>
      <c r="T104" s="370">
        <v>973.74</v>
      </c>
      <c r="U104" s="370">
        <v>568.44000000000005</v>
      </c>
      <c r="V104" s="370">
        <v>520</v>
      </c>
      <c r="W104" s="370">
        <v>519</v>
      </c>
      <c r="X104" s="370">
        <v>970.8</v>
      </c>
      <c r="Y104" s="370">
        <v>647</v>
      </c>
      <c r="Z104" s="370">
        <v>193.98</v>
      </c>
      <c r="AA104" s="370">
        <v>519</v>
      </c>
      <c r="AB104" s="370">
        <v>647</v>
      </c>
      <c r="AC104" s="370">
        <v>770</v>
      </c>
      <c r="AD104" s="370">
        <v>993.84</v>
      </c>
      <c r="AE104" s="370">
        <v>674.8</v>
      </c>
      <c r="AF104" s="370">
        <v>792.8</v>
      </c>
      <c r="AG104" s="370">
        <v>86.76</v>
      </c>
      <c r="AH104" s="370">
        <v>771.2</v>
      </c>
      <c r="AI104" s="370">
        <v>870.84</v>
      </c>
      <c r="AJ104" s="370">
        <v>96.4</v>
      </c>
      <c r="AK104" s="370">
        <v>973.11</v>
      </c>
      <c r="AL104" s="370">
        <v>387.97</v>
      </c>
      <c r="AM104" s="370">
        <v>1002.4</v>
      </c>
      <c r="AN104" s="370">
        <v>962.6</v>
      </c>
      <c r="AO104" s="370">
        <v>603.25</v>
      </c>
      <c r="AP104" s="370">
        <v>669.73</v>
      </c>
      <c r="AQ104" s="370" t="s">
        <v>356</v>
      </c>
      <c r="AR104" s="370" t="s">
        <v>356</v>
      </c>
      <c r="AS104" s="370" t="s">
        <v>356</v>
      </c>
      <c r="AT104" s="370" t="s">
        <v>356</v>
      </c>
      <c r="AU104" s="370" t="s">
        <v>356</v>
      </c>
      <c r="AV104" s="370" t="s">
        <v>356</v>
      </c>
      <c r="AW104" s="370" t="s">
        <v>356</v>
      </c>
      <c r="AX104" s="370" t="s">
        <v>356</v>
      </c>
      <c r="AY104" s="370" t="s">
        <v>356</v>
      </c>
      <c r="AZ104" s="370" t="s">
        <v>356</v>
      </c>
      <c r="BA104" s="370" t="s">
        <v>356</v>
      </c>
      <c r="BB104" s="370" t="s">
        <v>356</v>
      </c>
      <c r="BC104" s="99">
        <v>970.89</v>
      </c>
      <c r="BD104" s="99" t="s">
        <v>356</v>
      </c>
      <c r="BE104">
        <v>880.08</v>
      </c>
      <c r="BF104">
        <v>7.0000000000000001E-3</v>
      </c>
    </row>
    <row r="105" spans="1:58" hidden="1">
      <c r="A105" s="370">
        <v>516.15</v>
      </c>
      <c r="B105" s="370">
        <v>580.72</v>
      </c>
      <c r="C105" s="370">
        <v>580.32000000000005</v>
      </c>
      <c r="D105" s="370">
        <v>514.92999999999995</v>
      </c>
      <c r="E105" s="370">
        <v>644.79999999999995</v>
      </c>
      <c r="F105" s="370">
        <v>644.79999999999995</v>
      </c>
      <c r="G105" s="370">
        <v>878.35</v>
      </c>
      <c r="H105" s="370">
        <v>869.31</v>
      </c>
      <c r="I105" s="370">
        <v>970.61</v>
      </c>
      <c r="J105" s="370">
        <v>450.55</v>
      </c>
      <c r="K105" s="370">
        <v>968.98</v>
      </c>
      <c r="L105" s="370" t="s">
        <v>356</v>
      </c>
      <c r="M105" s="370" t="s">
        <v>356</v>
      </c>
      <c r="N105" s="370" t="s">
        <v>356</v>
      </c>
      <c r="O105" s="370">
        <v>645.76</v>
      </c>
      <c r="P105" s="370">
        <v>580.72</v>
      </c>
      <c r="Q105" s="370">
        <v>971.95</v>
      </c>
      <c r="R105" s="370">
        <v>968.99</v>
      </c>
      <c r="S105" s="370">
        <v>482.26</v>
      </c>
      <c r="T105" s="370">
        <v>974.32</v>
      </c>
      <c r="U105" s="370">
        <v>568.69000000000005</v>
      </c>
      <c r="V105" s="370">
        <v>520</v>
      </c>
      <c r="W105" s="370">
        <v>519</v>
      </c>
      <c r="X105" s="370">
        <v>971.39</v>
      </c>
      <c r="Y105" s="370">
        <v>647.5</v>
      </c>
      <c r="Z105" s="370">
        <v>194.1</v>
      </c>
      <c r="AA105" s="370">
        <v>519</v>
      </c>
      <c r="AB105" s="370">
        <v>647.5</v>
      </c>
      <c r="AC105" s="370">
        <v>771</v>
      </c>
      <c r="AD105" s="370">
        <v>994.36</v>
      </c>
      <c r="AE105" s="370">
        <v>675.5</v>
      </c>
      <c r="AF105" s="370">
        <v>793</v>
      </c>
      <c r="AG105" s="370">
        <v>86.85</v>
      </c>
      <c r="AH105" s="370">
        <v>772</v>
      </c>
      <c r="AI105" s="370">
        <v>871.65</v>
      </c>
      <c r="AJ105" s="370">
        <v>96.5</v>
      </c>
      <c r="AK105" s="370">
        <v>973.62</v>
      </c>
      <c r="AL105" s="370">
        <v>388.16</v>
      </c>
      <c r="AM105" s="370">
        <v>1002.54</v>
      </c>
      <c r="AN105" s="370">
        <v>963.2</v>
      </c>
      <c r="AO105" s="370">
        <v>603.5</v>
      </c>
      <c r="AP105" s="370">
        <v>670.6</v>
      </c>
      <c r="AQ105" s="370" t="s">
        <v>356</v>
      </c>
      <c r="AR105" s="370" t="s">
        <v>356</v>
      </c>
      <c r="AS105" s="370" t="s">
        <v>356</v>
      </c>
      <c r="AT105" s="370" t="s">
        <v>356</v>
      </c>
      <c r="AU105" s="370" t="s">
        <v>356</v>
      </c>
      <c r="AV105" s="370" t="s">
        <v>356</v>
      </c>
      <c r="AW105" s="370" t="s">
        <v>356</v>
      </c>
      <c r="AX105" s="370" t="s">
        <v>356</v>
      </c>
      <c r="AY105" s="370" t="s">
        <v>356</v>
      </c>
      <c r="AZ105" s="370" t="s">
        <v>356</v>
      </c>
      <c r="BA105" s="370" t="s">
        <v>356</v>
      </c>
      <c r="BB105" s="370" t="s">
        <v>356</v>
      </c>
      <c r="BC105" s="99">
        <v>971.43</v>
      </c>
      <c r="BD105" s="99" t="s">
        <v>356</v>
      </c>
      <c r="BE105">
        <v>880.36</v>
      </c>
      <c r="BF105">
        <v>6.7000000000000002E-3</v>
      </c>
    </row>
    <row r="106" spans="1:58" hidden="1">
      <c r="A106" s="370">
        <v>516.41999999999996</v>
      </c>
      <c r="B106" s="370">
        <v>580.98</v>
      </c>
      <c r="C106" s="370">
        <v>580.54999999999995</v>
      </c>
      <c r="D106" s="370">
        <v>515.13</v>
      </c>
      <c r="E106" s="370">
        <v>645.05999999999995</v>
      </c>
      <c r="F106" s="370">
        <v>645.05999999999995</v>
      </c>
      <c r="G106" s="370">
        <v>878.71</v>
      </c>
      <c r="H106" s="370">
        <v>869.81</v>
      </c>
      <c r="I106" s="370">
        <v>971.06</v>
      </c>
      <c r="J106" s="370">
        <v>450.81</v>
      </c>
      <c r="K106" s="370">
        <v>969.46</v>
      </c>
      <c r="L106" s="370" t="s">
        <v>356</v>
      </c>
      <c r="M106" s="370" t="s">
        <v>356</v>
      </c>
      <c r="N106" s="370" t="s">
        <v>356</v>
      </c>
      <c r="O106" s="370">
        <v>646.03</v>
      </c>
      <c r="P106" s="370">
        <v>580.98</v>
      </c>
      <c r="Q106" s="370">
        <v>972.47</v>
      </c>
      <c r="R106" s="370">
        <v>969.46</v>
      </c>
      <c r="S106" s="370">
        <v>482.52</v>
      </c>
      <c r="T106" s="370">
        <v>974.66</v>
      </c>
      <c r="U106" s="370">
        <v>569</v>
      </c>
      <c r="V106" s="370">
        <v>521</v>
      </c>
      <c r="W106" s="370">
        <v>520</v>
      </c>
      <c r="X106" s="370">
        <v>972</v>
      </c>
      <c r="Y106" s="370">
        <v>648</v>
      </c>
      <c r="Z106" s="370">
        <v>194.16</v>
      </c>
      <c r="AA106" s="370">
        <v>520</v>
      </c>
      <c r="AB106" s="370">
        <v>648</v>
      </c>
      <c r="AC106" s="370">
        <v>772</v>
      </c>
      <c r="AD106" s="370">
        <v>994.36</v>
      </c>
      <c r="AE106" s="370">
        <v>676.2</v>
      </c>
      <c r="AF106" s="370">
        <v>793.2</v>
      </c>
      <c r="AG106" s="370">
        <v>86.9</v>
      </c>
      <c r="AH106" s="370">
        <v>772.8</v>
      </c>
      <c r="AI106" s="370">
        <v>872.46</v>
      </c>
      <c r="AJ106" s="370">
        <v>96.6</v>
      </c>
      <c r="AK106" s="370">
        <v>974.28</v>
      </c>
      <c r="AL106" s="370">
        <v>388.41</v>
      </c>
      <c r="AM106" s="370">
        <v>1002.66</v>
      </c>
      <c r="AN106" s="370">
        <v>963.8</v>
      </c>
      <c r="AO106" s="370">
        <v>603.75</v>
      </c>
      <c r="AP106" s="370">
        <v>671.13</v>
      </c>
      <c r="AQ106" s="370" t="s">
        <v>356</v>
      </c>
      <c r="AR106" s="370" t="s">
        <v>356</v>
      </c>
      <c r="AS106" s="370" t="s">
        <v>356</v>
      </c>
      <c r="AT106" s="370" t="s">
        <v>356</v>
      </c>
      <c r="AU106" s="370" t="s">
        <v>356</v>
      </c>
      <c r="AV106" s="370" t="s">
        <v>356</v>
      </c>
      <c r="AW106" s="370" t="s">
        <v>356</v>
      </c>
      <c r="AX106" s="370" t="s">
        <v>356</v>
      </c>
      <c r="AY106" s="370" t="s">
        <v>356</v>
      </c>
      <c r="AZ106" s="370" t="s">
        <v>356</v>
      </c>
      <c r="BA106" s="370" t="s">
        <v>356</v>
      </c>
      <c r="BB106" s="370" t="s">
        <v>356</v>
      </c>
      <c r="BC106" s="99">
        <v>971.97</v>
      </c>
      <c r="BD106" s="99" t="s">
        <v>356</v>
      </c>
      <c r="BE106">
        <v>880.68</v>
      </c>
      <c r="BF106">
        <v>6.4000000000000003E-3</v>
      </c>
    </row>
    <row r="107" spans="1:58" hidden="1">
      <c r="A107" s="370">
        <v>516.64</v>
      </c>
      <c r="B107" s="370">
        <v>581.29999999999995</v>
      </c>
      <c r="C107" s="370">
        <v>580.83000000000004</v>
      </c>
      <c r="D107" s="370">
        <v>515.38</v>
      </c>
      <c r="E107" s="370">
        <v>645.36</v>
      </c>
      <c r="F107" s="370">
        <v>645.36</v>
      </c>
      <c r="G107" s="370">
        <v>879.12</v>
      </c>
      <c r="H107" s="370">
        <v>870.33</v>
      </c>
      <c r="I107" s="370">
        <v>971.52</v>
      </c>
      <c r="J107" s="370">
        <v>451.08</v>
      </c>
      <c r="K107" s="370">
        <v>970</v>
      </c>
      <c r="L107" s="370" t="s">
        <v>356</v>
      </c>
      <c r="M107" s="370" t="s">
        <v>356</v>
      </c>
      <c r="N107" s="370" t="s">
        <v>356</v>
      </c>
      <c r="O107" s="370">
        <v>646.32000000000005</v>
      </c>
      <c r="P107" s="370">
        <v>581.29999999999995</v>
      </c>
      <c r="Q107" s="370">
        <v>972.93</v>
      </c>
      <c r="R107" s="370">
        <v>970</v>
      </c>
      <c r="S107" s="370">
        <v>482.69</v>
      </c>
      <c r="T107" s="370">
        <v>975.19</v>
      </c>
      <c r="U107" s="370">
        <v>569.30999999999995</v>
      </c>
      <c r="V107" s="370">
        <v>521</v>
      </c>
      <c r="W107" s="370">
        <v>520</v>
      </c>
      <c r="X107" s="370">
        <v>972.53</v>
      </c>
      <c r="Y107" s="370">
        <v>648</v>
      </c>
      <c r="Z107" s="370">
        <v>194.28</v>
      </c>
      <c r="AA107" s="370">
        <v>520</v>
      </c>
      <c r="AB107" s="370">
        <v>648</v>
      </c>
      <c r="AC107" s="370">
        <v>772</v>
      </c>
      <c r="AD107" s="370">
        <v>994.84</v>
      </c>
      <c r="AE107" s="370">
        <v>676.2</v>
      </c>
      <c r="AF107" s="370">
        <v>793.2</v>
      </c>
      <c r="AG107" s="370">
        <v>86.99</v>
      </c>
      <c r="AH107" s="370">
        <v>772.8</v>
      </c>
      <c r="AI107" s="370">
        <v>872.46</v>
      </c>
      <c r="AJ107" s="370">
        <v>96.6</v>
      </c>
      <c r="AK107" s="370">
        <v>974.78</v>
      </c>
      <c r="AL107" s="370">
        <v>388.57</v>
      </c>
      <c r="AM107" s="370">
        <v>1002.9</v>
      </c>
      <c r="AN107" s="370">
        <v>964.4</v>
      </c>
      <c r="AO107" s="370">
        <v>604.25</v>
      </c>
      <c r="AP107" s="370">
        <v>671.65</v>
      </c>
      <c r="AQ107" s="370" t="s">
        <v>356</v>
      </c>
      <c r="AR107" s="370" t="s">
        <v>356</v>
      </c>
      <c r="AS107" s="370" t="s">
        <v>356</v>
      </c>
      <c r="AT107" s="370" t="s">
        <v>356</v>
      </c>
      <c r="AU107" s="370" t="s">
        <v>356</v>
      </c>
      <c r="AV107" s="370" t="s">
        <v>356</v>
      </c>
      <c r="AW107" s="370" t="s">
        <v>356</v>
      </c>
      <c r="AX107" s="370" t="s">
        <v>356</v>
      </c>
      <c r="AY107" s="370" t="s">
        <v>356</v>
      </c>
      <c r="AZ107" s="370" t="s">
        <v>356</v>
      </c>
      <c r="BA107" s="370" t="s">
        <v>356</v>
      </c>
      <c r="BB107" s="370" t="s">
        <v>356</v>
      </c>
      <c r="BC107" s="99">
        <v>972.48</v>
      </c>
      <c r="BD107" s="99" t="s">
        <v>356</v>
      </c>
      <c r="BE107">
        <v>881.08</v>
      </c>
      <c r="BF107">
        <v>6.1000000000000004E-3</v>
      </c>
    </row>
    <row r="108" spans="1:58" hidden="1">
      <c r="A108" s="370">
        <v>516.85</v>
      </c>
      <c r="B108" s="370">
        <v>581.64</v>
      </c>
      <c r="C108" s="370">
        <v>581.16</v>
      </c>
      <c r="D108" s="370">
        <v>515.78</v>
      </c>
      <c r="E108" s="370">
        <v>645.73</v>
      </c>
      <c r="F108" s="370">
        <v>645.73</v>
      </c>
      <c r="G108" s="370">
        <v>879.5</v>
      </c>
      <c r="H108" s="370">
        <v>870.61</v>
      </c>
      <c r="I108" s="370">
        <v>971.91</v>
      </c>
      <c r="J108" s="370">
        <v>451.29</v>
      </c>
      <c r="K108" s="370">
        <v>970.48</v>
      </c>
      <c r="L108" s="370" t="s">
        <v>356</v>
      </c>
      <c r="M108" s="370" t="s">
        <v>356</v>
      </c>
      <c r="N108" s="370" t="s">
        <v>356</v>
      </c>
      <c r="O108" s="370">
        <v>646.58000000000004</v>
      </c>
      <c r="P108" s="370">
        <v>581.64</v>
      </c>
      <c r="Q108" s="370">
        <v>973.5</v>
      </c>
      <c r="R108" s="370">
        <v>970.48</v>
      </c>
      <c r="S108" s="370">
        <v>482.95</v>
      </c>
      <c r="T108" s="370">
        <v>975.72</v>
      </c>
      <c r="U108" s="370">
        <v>569.54</v>
      </c>
      <c r="V108" s="370">
        <v>521</v>
      </c>
      <c r="W108" s="370">
        <v>520</v>
      </c>
      <c r="X108" s="370">
        <v>973.26</v>
      </c>
      <c r="Y108" s="370">
        <v>648.5</v>
      </c>
      <c r="Z108" s="370">
        <v>194.46</v>
      </c>
      <c r="AA108" s="370">
        <v>520</v>
      </c>
      <c r="AB108" s="370">
        <v>648.5</v>
      </c>
      <c r="AC108" s="370">
        <v>773</v>
      </c>
      <c r="AD108" s="370">
        <v>995.36</v>
      </c>
      <c r="AE108" s="370">
        <v>676.9</v>
      </c>
      <c r="AF108" s="370">
        <v>793.4</v>
      </c>
      <c r="AG108" s="370">
        <v>87.03</v>
      </c>
      <c r="AH108" s="370">
        <v>773.6</v>
      </c>
      <c r="AI108" s="370">
        <v>873.27</v>
      </c>
      <c r="AJ108" s="370">
        <v>96.7</v>
      </c>
      <c r="AK108" s="370">
        <v>975.36</v>
      </c>
      <c r="AL108" s="370">
        <v>388.78</v>
      </c>
      <c r="AM108" s="370">
        <v>1003.06</v>
      </c>
      <c r="AN108" s="370">
        <v>965.2</v>
      </c>
      <c r="AO108" s="370">
        <v>604.75</v>
      </c>
      <c r="AP108" s="370">
        <v>672.53</v>
      </c>
      <c r="AQ108" s="370" t="s">
        <v>356</v>
      </c>
      <c r="AR108" s="370" t="s">
        <v>356</v>
      </c>
      <c r="AS108" s="370" t="s">
        <v>356</v>
      </c>
      <c r="AT108" s="370" t="s">
        <v>356</v>
      </c>
      <c r="AU108" s="370" t="s">
        <v>356</v>
      </c>
      <c r="AV108" s="370" t="s">
        <v>356</v>
      </c>
      <c r="AW108" s="370" t="s">
        <v>356</v>
      </c>
      <c r="AX108" s="370" t="s">
        <v>356</v>
      </c>
      <c r="AY108" s="370" t="s">
        <v>356</v>
      </c>
      <c r="AZ108" s="370" t="s">
        <v>356</v>
      </c>
      <c r="BA108" s="370" t="s">
        <v>356</v>
      </c>
      <c r="BB108" s="370" t="s">
        <v>356</v>
      </c>
      <c r="BC108" s="99">
        <v>973.06</v>
      </c>
      <c r="BD108" s="99" t="s">
        <v>356</v>
      </c>
      <c r="BE108">
        <v>881.44</v>
      </c>
      <c r="BF108">
        <v>5.7000000000000002E-3</v>
      </c>
    </row>
    <row r="109" spans="1:58" hidden="1">
      <c r="A109" s="370">
        <v>517.14</v>
      </c>
      <c r="B109" s="370">
        <v>581.96</v>
      </c>
      <c r="C109" s="370">
        <v>581.48</v>
      </c>
      <c r="D109" s="370">
        <v>516.03</v>
      </c>
      <c r="E109" s="370">
        <v>646.09</v>
      </c>
      <c r="F109" s="370">
        <v>646.09</v>
      </c>
      <c r="G109" s="370">
        <v>879.91</v>
      </c>
      <c r="H109" s="370">
        <v>870.98</v>
      </c>
      <c r="I109" s="370">
        <v>972.35</v>
      </c>
      <c r="J109" s="370">
        <v>451.52</v>
      </c>
      <c r="K109" s="370">
        <v>970.89</v>
      </c>
      <c r="L109" s="370" t="s">
        <v>356</v>
      </c>
      <c r="M109" s="370" t="s">
        <v>356</v>
      </c>
      <c r="N109" s="370" t="s">
        <v>356</v>
      </c>
      <c r="O109" s="370">
        <v>646.98</v>
      </c>
      <c r="P109" s="370">
        <v>581.96</v>
      </c>
      <c r="Q109" s="370">
        <v>973.99</v>
      </c>
      <c r="R109" s="370">
        <v>970.88</v>
      </c>
      <c r="S109" s="370">
        <v>483.06</v>
      </c>
      <c r="T109" s="370">
        <v>976.38</v>
      </c>
      <c r="U109" s="370">
        <v>569.85</v>
      </c>
      <c r="V109" s="370">
        <v>522</v>
      </c>
      <c r="W109" s="370">
        <v>520</v>
      </c>
      <c r="X109" s="370">
        <v>973.82</v>
      </c>
      <c r="Y109" s="370">
        <v>649</v>
      </c>
      <c r="Z109" s="370">
        <v>194.52</v>
      </c>
      <c r="AA109" s="370">
        <v>520</v>
      </c>
      <c r="AB109" s="370">
        <v>649</v>
      </c>
      <c r="AC109" s="370">
        <v>774</v>
      </c>
      <c r="AD109" s="370">
        <v>996.36</v>
      </c>
      <c r="AE109" s="370">
        <v>677.6</v>
      </c>
      <c r="AF109" s="370">
        <v>793.6</v>
      </c>
      <c r="AG109" s="370">
        <v>87.08</v>
      </c>
      <c r="AH109" s="370">
        <v>774.4</v>
      </c>
      <c r="AI109" s="370">
        <v>874.08</v>
      </c>
      <c r="AJ109" s="370">
        <v>96.8</v>
      </c>
      <c r="AK109" s="370">
        <v>975.96</v>
      </c>
      <c r="AL109" s="370">
        <v>388.97</v>
      </c>
      <c r="AM109" s="370">
        <v>1003.22</v>
      </c>
      <c r="AN109" s="370">
        <v>965.8</v>
      </c>
      <c r="AO109" s="370">
        <v>605</v>
      </c>
      <c r="AP109" s="370">
        <v>673.23</v>
      </c>
      <c r="AQ109" s="370" t="s">
        <v>356</v>
      </c>
      <c r="AR109" s="370" t="s">
        <v>356</v>
      </c>
      <c r="AS109" s="370" t="s">
        <v>356</v>
      </c>
      <c r="AT109" s="370" t="s">
        <v>356</v>
      </c>
      <c r="AU109" s="370" t="s">
        <v>356</v>
      </c>
      <c r="AV109" s="370" t="s">
        <v>356</v>
      </c>
      <c r="AW109" s="370" t="s">
        <v>356</v>
      </c>
      <c r="AX109" s="370" t="s">
        <v>356</v>
      </c>
      <c r="AY109" s="370" t="s">
        <v>356</v>
      </c>
      <c r="AZ109" s="370" t="s">
        <v>356</v>
      </c>
      <c r="BA109" s="370" t="s">
        <v>356</v>
      </c>
      <c r="BB109" s="370" t="s">
        <v>356</v>
      </c>
      <c r="BC109" s="99">
        <v>973.72</v>
      </c>
      <c r="BD109" s="99" t="s">
        <v>356</v>
      </c>
      <c r="BE109">
        <v>881.88</v>
      </c>
      <c r="BF109">
        <v>5.4000000000000003E-3</v>
      </c>
    </row>
    <row r="110" spans="1:58" hidden="1">
      <c r="A110" s="370">
        <v>517.46</v>
      </c>
      <c r="B110" s="370">
        <v>582.29999999999995</v>
      </c>
      <c r="C110" s="370">
        <v>581.76</v>
      </c>
      <c r="D110" s="370">
        <v>516.32000000000005</v>
      </c>
      <c r="E110" s="370">
        <v>646.38</v>
      </c>
      <c r="F110" s="370">
        <v>646.38</v>
      </c>
      <c r="G110" s="370">
        <v>880.24</v>
      </c>
      <c r="H110" s="370">
        <v>871.53</v>
      </c>
      <c r="I110" s="370">
        <v>973.16</v>
      </c>
      <c r="J110" s="370">
        <v>451.77</v>
      </c>
      <c r="K110" s="370">
        <v>971.44</v>
      </c>
      <c r="L110" s="370" t="s">
        <v>356</v>
      </c>
      <c r="M110" s="370" t="s">
        <v>356</v>
      </c>
      <c r="N110" s="370" t="s">
        <v>356</v>
      </c>
      <c r="O110" s="370">
        <v>647.26</v>
      </c>
      <c r="P110" s="370">
        <v>582.29999999999995</v>
      </c>
      <c r="Q110" s="370">
        <v>974.51</v>
      </c>
      <c r="R110" s="370">
        <v>971.43</v>
      </c>
      <c r="S110" s="370">
        <v>483.29</v>
      </c>
      <c r="T110" s="370">
        <v>976.93</v>
      </c>
      <c r="U110" s="370">
        <v>570.16999999999996</v>
      </c>
      <c r="V110" s="370">
        <v>522</v>
      </c>
      <c r="W110" s="370">
        <v>521</v>
      </c>
      <c r="X110" s="370">
        <v>974.36</v>
      </c>
      <c r="Y110" s="370">
        <v>649.5</v>
      </c>
      <c r="Z110" s="370">
        <v>194.64</v>
      </c>
      <c r="AA110" s="370">
        <v>521</v>
      </c>
      <c r="AB110" s="370">
        <v>649.5</v>
      </c>
      <c r="AC110" s="370">
        <v>774</v>
      </c>
      <c r="AD110" s="370">
        <v>996.36</v>
      </c>
      <c r="AE110" s="370">
        <v>678.3</v>
      </c>
      <c r="AF110" s="370">
        <v>793.8</v>
      </c>
      <c r="AG110" s="370">
        <v>87.17</v>
      </c>
      <c r="AH110" s="370">
        <v>775.2</v>
      </c>
      <c r="AI110" s="370">
        <v>874.89</v>
      </c>
      <c r="AJ110" s="370">
        <v>96.9</v>
      </c>
      <c r="AK110" s="370">
        <v>976.53</v>
      </c>
      <c r="AL110" s="370">
        <v>389.2</v>
      </c>
      <c r="AM110" s="370">
        <v>1003.4</v>
      </c>
      <c r="AN110" s="370">
        <v>966.8</v>
      </c>
      <c r="AO110" s="370">
        <v>605.25</v>
      </c>
      <c r="AP110" s="370">
        <v>674.1</v>
      </c>
      <c r="AQ110" s="370" t="s">
        <v>356</v>
      </c>
      <c r="AR110" s="370" t="s">
        <v>356</v>
      </c>
      <c r="AS110" s="370" t="s">
        <v>356</v>
      </c>
      <c r="AT110" s="370" t="s">
        <v>356</v>
      </c>
      <c r="AU110" s="370" t="s">
        <v>356</v>
      </c>
      <c r="AV110" s="370" t="s">
        <v>356</v>
      </c>
      <c r="AW110" s="370" t="s">
        <v>356</v>
      </c>
      <c r="AX110" s="370" t="s">
        <v>356</v>
      </c>
      <c r="AY110" s="370" t="s">
        <v>356</v>
      </c>
      <c r="AZ110" s="370" t="s">
        <v>356</v>
      </c>
      <c r="BA110" s="370" t="s">
        <v>356</v>
      </c>
      <c r="BB110" s="370" t="s">
        <v>356</v>
      </c>
      <c r="BC110" s="99">
        <v>974.31</v>
      </c>
      <c r="BD110" s="99" t="s">
        <v>356</v>
      </c>
      <c r="BE110">
        <v>882.24</v>
      </c>
      <c r="BF110">
        <v>5.1000000000000004E-3</v>
      </c>
    </row>
    <row r="111" spans="1:58" hidden="1">
      <c r="A111" s="370">
        <v>517.73</v>
      </c>
      <c r="B111" s="370">
        <v>582.49</v>
      </c>
      <c r="C111" s="370">
        <v>582.08000000000004</v>
      </c>
      <c r="D111" s="370">
        <v>516.53</v>
      </c>
      <c r="E111" s="370">
        <v>646.75</v>
      </c>
      <c r="F111" s="370">
        <v>646.75</v>
      </c>
      <c r="G111" s="370">
        <v>880.78</v>
      </c>
      <c r="H111" s="370">
        <v>871.97</v>
      </c>
      <c r="I111" s="370">
        <v>973.56</v>
      </c>
      <c r="J111" s="370">
        <v>452.03</v>
      </c>
      <c r="K111" s="370">
        <v>972</v>
      </c>
      <c r="L111" s="370" t="s">
        <v>356</v>
      </c>
      <c r="M111" s="370" t="s">
        <v>356</v>
      </c>
      <c r="N111" s="370" t="s">
        <v>356</v>
      </c>
      <c r="O111" s="370">
        <v>647.64</v>
      </c>
      <c r="P111" s="370">
        <v>582.49</v>
      </c>
      <c r="Q111" s="370">
        <v>975.14</v>
      </c>
      <c r="R111" s="370">
        <v>972</v>
      </c>
      <c r="S111" s="370">
        <v>483.61</v>
      </c>
      <c r="T111" s="370">
        <v>977.52</v>
      </c>
      <c r="U111" s="370">
        <v>570.54</v>
      </c>
      <c r="V111" s="370">
        <v>522</v>
      </c>
      <c r="W111" s="370">
        <v>521</v>
      </c>
      <c r="X111" s="370">
        <v>975.05</v>
      </c>
      <c r="Y111" s="370">
        <v>650</v>
      </c>
      <c r="Z111" s="370">
        <v>194.76</v>
      </c>
      <c r="AA111" s="370">
        <v>521</v>
      </c>
      <c r="AB111" s="370">
        <v>650</v>
      </c>
      <c r="AC111" s="370">
        <v>775</v>
      </c>
      <c r="AD111" s="370">
        <v>997.36</v>
      </c>
      <c r="AE111" s="370">
        <v>679</v>
      </c>
      <c r="AF111" s="370">
        <v>794</v>
      </c>
      <c r="AG111" s="370">
        <v>87.26</v>
      </c>
      <c r="AH111" s="370">
        <v>776</v>
      </c>
      <c r="AI111" s="370">
        <v>875.7</v>
      </c>
      <c r="AJ111" s="370">
        <v>97</v>
      </c>
      <c r="AK111" s="370">
        <v>977.22</v>
      </c>
      <c r="AL111" s="370">
        <v>389.36</v>
      </c>
      <c r="AM111" s="370">
        <v>1003.54</v>
      </c>
      <c r="AN111" s="370">
        <v>967.8</v>
      </c>
      <c r="AO111" s="370">
        <v>605.75</v>
      </c>
      <c r="AP111" s="370">
        <v>674.98</v>
      </c>
      <c r="AQ111" s="370" t="s">
        <v>356</v>
      </c>
      <c r="AR111" s="370" t="s">
        <v>356</v>
      </c>
      <c r="AS111" s="370" t="s">
        <v>356</v>
      </c>
      <c r="AT111" s="370" t="s">
        <v>356</v>
      </c>
      <c r="AU111" s="370" t="s">
        <v>356</v>
      </c>
      <c r="AV111" s="370" t="s">
        <v>356</v>
      </c>
      <c r="AW111" s="370" t="s">
        <v>356</v>
      </c>
      <c r="AX111" s="370" t="s">
        <v>356</v>
      </c>
      <c r="AY111" s="370" t="s">
        <v>356</v>
      </c>
      <c r="AZ111" s="370" t="s">
        <v>356</v>
      </c>
      <c r="BA111" s="370" t="s">
        <v>356</v>
      </c>
      <c r="BB111" s="370" t="s">
        <v>356</v>
      </c>
      <c r="BC111" s="99">
        <v>974.82</v>
      </c>
      <c r="BD111" s="99" t="s">
        <v>356</v>
      </c>
      <c r="BE111">
        <v>882.62</v>
      </c>
      <c r="BF111">
        <v>4.7999999999999996E-3</v>
      </c>
    </row>
    <row r="112" spans="1:58" hidden="1">
      <c r="A112" s="370">
        <v>518.04999999999995</v>
      </c>
      <c r="B112" s="370">
        <v>582.78</v>
      </c>
      <c r="C112" s="370">
        <v>582.38</v>
      </c>
      <c r="D112" s="370">
        <v>516.88</v>
      </c>
      <c r="E112" s="370">
        <v>647.09</v>
      </c>
      <c r="F112" s="370">
        <v>647.09</v>
      </c>
      <c r="G112" s="370">
        <v>881.47</v>
      </c>
      <c r="H112" s="370">
        <v>872.51</v>
      </c>
      <c r="I112" s="370">
        <v>974</v>
      </c>
      <c r="J112" s="370">
        <v>452.38</v>
      </c>
      <c r="K112" s="370">
        <v>972.4</v>
      </c>
      <c r="L112" s="370" t="s">
        <v>356</v>
      </c>
      <c r="M112" s="370" t="s">
        <v>356</v>
      </c>
      <c r="N112" s="370" t="s">
        <v>356</v>
      </c>
      <c r="O112" s="370">
        <v>648.27</v>
      </c>
      <c r="P112" s="370">
        <v>582.78</v>
      </c>
      <c r="Q112" s="370">
        <v>975.75</v>
      </c>
      <c r="R112" s="370">
        <v>972.4</v>
      </c>
      <c r="S112" s="370">
        <v>483.83</v>
      </c>
      <c r="T112" s="370">
        <v>978.17</v>
      </c>
      <c r="U112" s="370">
        <v>570.79999999999995</v>
      </c>
      <c r="V112" s="370">
        <v>523</v>
      </c>
      <c r="W112" s="370">
        <v>521</v>
      </c>
      <c r="X112" s="370">
        <v>975.69</v>
      </c>
      <c r="Y112" s="370">
        <v>650</v>
      </c>
      <c r="Z112" s="370">
        <v>194.88</v>
      </c>
      <c r="AA112" s="370">
        <v>521</v>
      </c>
      <c r="AB112" s="370">
        <v>650</v>
      </c>
      <c r="AC112" s="370">
        <v>775</v>
      </c>
      <c r="AD112" s="370">
        <v>997.84</v>
      </c>
      <c r="AE112" s="370">
        <v>679</v>
      </c>
      <c r="AF112" s="370">
        <v>794</v>
      </c>
      <c r="AG112" s="370">
        <v>87.35</v>
      </c>
      <c r="AH112" s="370">
        <v>776</v>
      </c>
      <c r="AI112" s="370">
        <v>875.7</v>
      </c>
      <c r="AJ112" s="370">
        <v>97</v>
      </c>
      <c r="AK112" s="370">
        <v>977.99</v>
      </c>
      <c r="AL112" s="370">
        <v>389.66</v>
      </c>
      <c r="AM112" s="370">
        <v>1003.72</v>
      </c>
      <c r="AN112" s="370">
        <v>968.6</v>
      </c>
      <c r="AO112" s="370">
        <v>606.13</v>
      </c>
      <c r="AP112" s="370">
        <v>675.85</v>
      </c>
      <c r="AQ112" s="370" t="s">
        <v>356</v>
      </c>
      <c r="AR112" s="370" t="s">
        <v>356</v>
      </c>
      <c r="AS112" s="370" t="s">
        <v>356</v>
      </c>
      <c r="AT112" s="370" t="s">
        <v>356</v>
      </c>
      <c r="AU112" s="370" t="s">
        <v>356</v>
      </c>
      <c r="AV112" s="370" t="s">
        <v>356</v>
      </c>
      <c r="AW112" s="370" t="s">
        <v>356</v>
      </c>
      <c r="AX112" s="370" t="s">
        <v>356</v>
      </c>
      <c r="AY112" s="370" t="s">
        <v>356</v>
      </c>
      <c r="AZ112" s="370" t="s">
        <v>356</v>
      </c>
      <c r="BA112" s="370" t="s">
        <v>356</v>
      </c>
      <c r="BB112" s="370" t="s">
        <v>356</v>
      </c>
      <c r="BC112" s="99">
        <v>975.47</v>
      </c>
      <c r="BD112" s="99" t="s">
        <v>356</v>
      </c>
      <c r="BE112">
        <v>883.11</v>
      </c>
      <c r="BF112">
        <v>4.4999999999999997E-3</v>
      </c>
    </row>
    <row r="113" spans="1:58" hidden="1">
      <c r="A113" s="370">
        <v>518.48</v>
      </c>
      <c r="B113" s="370">
        <v>583.23</v>
      </c>
      <c r="C113" s="370">
        <v>582.75</v>
      </c>
      <c r="D113" s="370">
        <v>517.33000000000004</v>
      </c>
      <c r="E113" s="370">
        <v>647.5</v>
      </c>
      <c r="F113" s="370">
        <v>647.5</v>
      </c>
      <c r="G113" s="370">
        <v>881.92</v>
      </c>
      <c r="H113" s="370">
        <v>873.09</v>
      </c>
      <c r="I113" s="370">
        <v>974.68</v>
      </c>
      <c r="J113" s="370">
        <v>452.59</v>
      </c>
      <c r="K113" s="370">
        <v>973.16</v>
      </c>
      <c r="L113" s="370" t="s">
        <v>356</v>
      </c>
      <c r="M113" s="370" t="s">
        <v>356</v>
      </c>
      <c r="N113" s="370" t="s">
        <v>356</v>
      </c>
      <c r="O113" s="370">
        <v>648.54</v>
      </c>
      <c r="P113" s="370">
        <v>583.23</v>
      </c>
      <c r="Q113" s="370">
        <v>976.3</v>
      </c>
      <c r="R113" s="370">
        <v>973.17</v>
      </c>
      <c r="S113" s="370">
        <v>484.16</v>
      </c>
      <c r="T113" s="370">
        <v>978.86</v>
      </c>
      <c r="U113" s="370">
        <v>571.17999999999995</v>
      </c>
      <c r="V113" s="370">
        <v>523</v>
      </c>
      <c r="W113" s="370">
        <v>522</v>
      </c>
      <c r="X113" s="370">
        <v>976.36</v>
      </c>
      <c r="Y113" s="370">
        <v>650.5</v>
      </c>
      <c r="Z113" s="370">
        <v>195</v>
      </c>
      <c r="AA113" s="370">
        <v>522</v>
      </c>
      <c r="AB113" s="370">
        <v>650.5</v>
      </c>
      <c r="AC113" s="370">
        <v>776</v>
      </c>
      <c r="AD113" s="370">
        <v>998.36</v>
      </c>
      <c r="AE113" s="370">
        <v>680.4</v>
      </c>
      <c r="AF113" s="370">
        <v>794.4</v>
      </c>
      <c r="AG113" s="370">
        <v>87.39</v>
      </c>
      <c r="AH113" s="370">
        <v>777.6</v>
      </c>
      <c r="AI113" s="370">
        <v>877.32</v>
      </c>
      <c r="AJ113" s="370">
        <v>97.2</v>
      </c>
      <c r="AK113" s="370">
        <v>978.64</v>
      </c>
      <c r="AL113" s="370">
        <v>389.97</v>
      </c>
      <c r="AM113" s="370">
        <v>1003.94</v>
      </c>
      <c r="AN113" s="370">
        <v>969.4</v>
      </c>
      <c r="AO113" s="370">
        <v>606.5</v>
      </c>
      <c r="AP113" s="370">
        <v>676.73</v>
      </c>
      <c r="AQ113" s="370" t="s">
        <v>356</v>
      </c>
      <c r="AR113" s="370" t="s">
        <v>356</v>
      </c>
      <c r="AS113" s="370" t="s">
        <v>356</v>
      </c>
      <c r="AT113" s="370" t="s">
        <v>356</v>
      </c>
      <c r="AU113" s="370" t="s">
        <v>356</v>
      </c>
      <c r="AV113" s="370" t="s">
        <v>356</v>
      </c>
      <c r="AW113" s="370" t="s">
        <v>356</v>
      </c>
      <c r="AX113" s="370" t="s">
        <v>356</v>
      </c>
      <c r="AY113" s="370" t="s">
        <v>356</v>
      </c>
      <c r="AZ113" s="370" t="s">
        <v>356</v>
      </c>
      <c r="BA113" s="370" t="s">
        <v>356</v>
      </c>
      <c r="BB113" s="370" t="s">
        <v>356</v>
      </c>
      <c r="BC113" s="99">
        <v>976.29</v>
      </c>
      <c r="BD113" s="99" t="s">
        <v>356</v>
      </c>
      <c r="BE113">
        <v>883.72</v>
      </c>
      <c r="BF113">
        <v>4.1000000000000003E-3</v>
      </c>
    </row>
    <row r="114" spans="1:58" hidden="1">
      <c r="A114" s="370">
        <v>518.87</v>
      </c>
      <c r="B114" s="370">
        <v>583.59</v>
      </c>
      <c r="C114" s="370">
        <v>583.04</v>
      </c>
      <c r="D114" s="370">
        <v>517.73</v>
      </c>
      <c r="E114" s="370">
        <v>647.80999999999995</v>
      </c>
      <c r="F114" s="370">
        <v>647.80999999999995</v>
      </c>
      <c r="G114" s="370">
        <v>882.41</v>
      </c>
      <c r="H114" s="370">
        <v>873.61</v>
      </c>
      <c r="I114" s="370">
        <v>975.32</v>
      </c>
      <c r="J114" s="370">
        <v>453.02</v>
      </c>
      <c r="K114" s="370">
        <v>973.54</v>
      </c>
      <c r="L114" s="370" t="s">
        <v>356</v>
      </c>
      <c r="M114" s="370" t="s">
        <v>356</v>
      </c>
      <c r="N114" s="370" t="s">
        <v>356</v>
      </c>
      <c r="O114" s="370">
        <v>649</v>
      </c>
      <c r="P114" s="370">
        <v>583.59</v>
      </c>
      <c r="Q114" s="370">
        <v>977.2</v>
      </c>
      <c r="R114" s="370">
        <v>973.54</v>
      </c>
      <c r="S114" s="370">
        <v>484.47</v>
      </c>
      <c r="T114" s="370">
        <v>979.61</v>
      </c>
      <c r="U114" s="370">
        <v>571.55999999999995</v>
      </c>
      <c r="V114" s="370">
        <v>523</v>
      </c>
      <c r="W114" s="370">
        <v>522</v>
      </c>
      <c r="X114" s="370">
        <v>976.9</v>
      </c>
      <c r="Y114" s="370">
        <v>651</v>
      </c>
      <c r="Z114" s="370">
        <v>195.18</v>
      </c>
      <c r="AA114" s="370">
        <v>522</v>
      </c>
      <c r="AB114" s="370">
        <v>651</v>
      </c>
      <c r="AC114" s="370">
        <v>777</v>
      </c>
      <c r="AD114" s="370">
        <v>998.84</v>
      </c>
      <c r="AE114" s="370">
        <v>680.4</v>
      </c>
      <c r="AF114" s="370">
        <v>794.4</v>
      </c>
      <c r="AG114" s="370">
        <v>87.48</v>
      </c>
      <c r="AH114" s="370">
        <v>777.6</v>
      </c>
      <c r="AI114" s="370">
        <v>877.32</v>
      </c>
      <c r="AJ114" s="370">
        <v>97.2</v>
      </c>
      <c r="AK114" s="370">
        <v>979.55</v>
      </c>
      <c r="AL114" s="370">
        <v>390.32</v>
      </c>
      <c r="AM114" s="370">
        <v>1004.1</v>
      </c>
      <c r="AN114" s="370">
        <v>970</v>
      </c>
      <c r="AO114" s="370">
        <v>607.13</v>
      </c>
      <c r="AP114" s="370">
        <v>677.43</v>
      </c>
      <c r="AQ114" s="370" t="s">
        <v>356</v>
      </c>
      <c r="AR114" s="370" t="s">
        <v>356</v>
      </c>
      <c r="AS114" s="370" t="s">
        <v>356</v>
      </c>
      <c r="AT114" s="370" t="s">
        <v>356</v>
      </c>
      <c r="AU114" s="370" t="s">
        <v>356</v>
      </c>
      <c r="AV114" s="370" t="s">
        <v>356</v>
      </c>
      <c r="AW114" s="370" t="s">
        <v>356</v>
      </c>
      <c r="AX114" s="370" t="s">
        <v>356</v>
      </c>
      <c r="AY114" s="370" t="s">
        <v>356</v>
      </c>
      <c r="AZ114" s="370" t="s">
        <v>356</v>
      </c>
      <c r="BA114" s="370" t="s">
        <v>356</v>
      </c>
      <c r="BB114" s="370" t="s">
        <v>356</v>
      </c>
      <c r="BC114" s="99">
        <v>977.2</v>
      </c>
      <c r="BD114" s="99" t="s">
        <v>356</v>
      </c>
      <c r="BE114">
        <v>884.32</v>
      </c>
      <c r="BF114">
        <v>3.8E-3</v>
      </c>
    </row>
    <row r="115" spans="1:58" hidden="1">
      <c r="A115" s="370">
        <v>519.16999999999996</v>
      </c>
      <c r="B115" s="370">
        <v>584.04</v>
      </c>
      <c r="C115" s="370">
        <v>583.61</v>
      </c>
      <c r="D115" s="370">
        <v>518.08000000000004</v>
      </c>
      <c r="E115" s="370">
        <v>648.45000000000005</v>
      </c>
      <c r="F115" s="370">
        <v>648.45000000000005</v>
      </c>
      <c r="G115" s="370">
        <v>882.98</v>
      </c>
      <c r="H115" s="370">
        <v>874.3</v>
      </c>
      <c r="I115" s="370">
        <v>975.93</v>
      </c>
      <c r="J115" s="370">
        <v>453.29</v>
      </c>
      <c r="K115" s="370">
        <v>974.49</v>
      </c>
      <c r="L115" s="370" t="s">
        <v>356</v>
      </c>
      <c r="M115" s="370" t="s">
        <v>356</v>
      </c>
      <c r="N115" s="370" t="s">
        <v>356</v>
      </c>
      <c r="O115" s="370">
        <v>649.58000000000004</v>
      </c>
      <c r="P115" s="370">
        <v>584.04</v>
      </c>
      <c r="Q115" s="370">
        <v>977.94</v>
      </c>
      <c r="R115" s="370">
        <v>974.49</v>
      </c>
      <c r="S115" s="370">
        <v>484.83</v>
      </c>
      <c r="T115" s="370">
        <v>980.38</v>
      </c>
      <c r="U115" s="370">
        <v>571.97</v>
      </c>
      <c r="V115" s="370">
        <v>524</v>
      </c>
      <c r="W115" s="370">
        <v>522</v>
      </c>
      <c r="X115" s="370">
        <v>977.63</v>
      </c>
      <c r="Y115" s="370">
        <v>651.5</v>
      </c>
      <c r="Z115" s="370">
        <v>195.36</v>
      </c>
      <c r="AA115" s="370">
        <v>522</v>
      </c>
      <c r="AB115" s="370">
        <v>651.5</v>
      </c>
      <c r="AC115" s="370">
        <v>777</v>
      </c>
      <c r="AD115" s="370">
        <v>999.36</v>
      </c>
      <c r="AE115" s="370">
        <v>681.1</v>
      </c>
      <c r="AF115" s="370">
        <v>794.6</v>
      </c>
      <c r="AG115" s="370">
        <v>87.57</v>
      </c>
      <c r="AH115" s="370">
        <v>778.4</v>
      </c>
      <c r="AI115" s="370">
        <v>878.13</v>
      </c>
      <c r="AJ115" s="370">
        <v>97.3</v>
      </c>
      <c r="AK115" s="370">
        <v>980.44</v>
      </c>
      <c r="AL115" s="370">
        <v>390.67</v>
      </c>
      <c r="AM115" s="370">
        <v>1004.32</v>
      </c>
      <c r="AN115" s="370">
        <v>971</v>
      </c>
      <c r="AO115" s="370">
        <v>607.5</v>
      </c>
      <c r="AP115" s="370">
        <v>678.48</v>
      </c>
      <c r="AQ115" s="370" t="s">
        <v>356</v>
      </c>
      <c r="AR115" s="370" t="s">
        <v>356</v>
      </c>
      <c r="AS115" s="370" t="s">
        <v>356</v>
      </c>
      <c r="AT115" s="370" t="s">
        <v>356</v>
      </c>
      <c r="AU115" s="370" t="s">
        <v>356</v>
      </c>
      <c r="AV115" s="370" t="s">
        <v>356</v>
      </c>
      <c r="AW115" s="370" t="s">
        <v>356</v>
      </c>
      <c r="AX115" s="370" t="s">
        <v>356</v>
      </c>
      <c r="AY115" s="370" t="s">
        <v>356</v>
      </c>
      <c r="AZ115" s="370" t="s">
        <v>356</v>
      </c>
      <c r="BA115" s="370" t="s">
        <v>356</v>
      </c>
      <c r="BB115" s="370" t="s">
        <v>356</v>
      </c>
      <c r="BC115" s="99">
        <v>977.83</v>
      </c>
      <c r="BD115" s="99" t="s">
        <v>356</v>
      </c>
      <c r="BE115">
        <v>884.73</v>
      </c>
      <c r="BF115">
        <v>3.5000000000000001E-3</v>
      </c>
    </row>
    <row r="116" spans="1:58" hidden="1">
      <c r="A116" s="370">
        <v>519.59</v>
      </c>
      <c r="B116" s="370">
        <v>584.55999999999995</v>
      </c>
      <c r="C116" s="370">
        <v>583.96</v>
      </c>
      <c r="D116" s="370">
        <v>518.67999999999995</v>
      </c>
      <c r="E116" s="370">
        <v>648.84</v>
      </c>
      <c r="F116" s="370">
        <v>648.84</v>
      </c>
      <c r="G116" s="370">
        <v>883.55</v>
      </c>
      <c r="H116" s="370">
        <v>875.32</v>
      </c>
      <c r="I116" s="370">
        <v>976.68</v>
      </c>
      <c r="J116" s="370">
        <v>453.73</v>
      </c>
      <c r="K116" s="370">
        <v>975.08</v>
      </c>
      <c r="L116" s="370" t="s">
        <v>356</v>
      </c>
      <c r="M116" s="370" t="s">
        <v>356</v>
      </c>
      <c r="N116" s="370" t="s">
        <v>356</v>
      </c>
      <c r="O116" s="370">
        <v>650.05999999999995</v>
      </c>
      <c r="P116" s="370">
        <v>584.55999999999995</v>
      </c>
      <c r="Q116" s="370">
        <v>978.77</v>
      </c>
      <c r="R116" s="370">
        <v>975.09</v>
      </c>
      <c r="S116" s="370">
        <v>485.1</v>
      </c>
      <c r="T116" s="370">
        <v>981.13</v>
      </c>
      <c r="U116" s="370">
        <v>572.41999999999996</v>
      </c>
      <c r="V116" s="370">
        <v>524</v>
      </c>
      <c r="W116" s="370">
        <v>523</v>
      </c>
      <c r="X116" s="370">
        <v>978.59</v>
      </c>
      <c r="Y116" s="370">
        <v>652</v>
      </c>
      <c r="Z116" s="370">
        <v>195.48</v>
      </c>
      <c r="AA116" s="370">
        <v>523</v>
      </c>
      <c r="AB116" s="370">
        <v>652</v>
      </c>
      <c r="AC116" s="370">
        <v>778</v>
      </c>
      <c r="AD116" s="370">
        <v>999.84</v>
      </c>
      <c r="AE116" s="370">
        <v>681.8</v>
      </c>
      <c r="AF116" s="370">
        <v>794.8</v>
      </c>
      <c r="AG116" s="370">
        <v>87.66</v>
      </c>
      <c r="AH116" s="370">
        <v>779.2</v>
      </c>
      <c r="AI116" s="370">
        <v>878.94</v>
      </c>
      <c r="AJ116" s="370">
        <v>97.4</v>
      </c>
      <c r="AK116" s="370">
        <v>981.08</v>
      </c>
      <c r="AL116" s="370">
        <v>391.01</v>
      </c>
      <c r="AM116" s="370">
        <v>1004.58</v>
      </c>
      <c r="AN116" s="370">
        <v>972.2</v>
      </c>
      <c r="AO116" s="370">
        <v>608</v>
      </c>
      <c r="AP116" s="370">
        <v>679.18</v>
      </c>
      <c r="AQ116" s="370" t="s">
        <v>356</v>
      </c>
      <c r="AR116" s="370" t="s">
        <v>356</v>
      </c>
      <c r="AS116" s="370" t="s">
        <v>356</v>
      </c>
      <c r="AT116" s="370" t="s">
        <v>356</v>
      </c>
      <c r="AU116" s="370" t="s">
        <v>356</v>
      </c>
      <c r="AV116" s="370" t="s">
        <v>356</v>
      </c>
      <c r="AW116" s="370" t="s">
        <v>356</v>
      </c>
      <c r="AX116" s="370" t="s">
        <v>356</v>
      </c>
      <c r="AY116" s="370" t="s">
        <v>356</v>
      </c>
      <c r="AZ116" s="370" t="s">
        <v>356</v>
      </c>
      <c r="BA116" s="370" t="s">
        <v>356</v>
      </c>
      <c r="BB116" s="370" t="s">
        <v>356</v>
      </c>
      <c r="BC116" s="99">
        <v>978.7</v>
      </c>
      <c r="BD116" s="99" t="s">
        <v>356</v>
      </c>
      <c r="BE116">
        <v>885.31</v>
      </c>
      <c r="BF116">
        <v>3.2000000000000002E-3</v>
      </c>
    </row>
    <row r="117" spans="1:58" hidden="1">
      <c r="A117" s="370">
        <v>520.04</v>
      </c>
      <c r="B117" s="370">
        <v>585.01</v>
      </c>
      <c r="C117" s="370">
        <v>584.6</v>
      </c>
      <c r="D117" s="370">
        <v>519.08000000000004</v>
      </c>
      <c r="E117" s="370">
        <v>649.55999999999995</v>
      </c>
      <c r="F117" s="370">
        <v>649.55999999999995</v>
      </c>
      <c r="G117" s="370">
        <v>884.65</v>
      </c>
      <c r="H117" s="370">
        <v>875.85</v>
      </c>
      <c r="I117" s="370">
        <v>977.59</v>
      </c>
      <c r="J117" s="370">
        <v>454.05</v>
      </c>
      <c r="K117" s="370">
        <v>976.16</v>
      </c>
      <c r="L117" s="370" t="s">
        <v>356</v>
      </c>
      <c r="M117" s="370" t="s">
        <v>356</v>
      </c>
      <c r="N117" s="370" t="s">
        <v>356</v>
      </c>
      <c r="O117" s="370">
        <v>650.55999999999995</v>
      </c>
      <c r="P117" s="370">
        <v>585.01</v>
      </c>
      <c r="Q117" s="370">
        <v>979.43</v>
      </c>
      <c r="R117" s="370">
        <v>976.17</v>
      </c>
      <c r="S117" s="370">
        <v>485.46</v>
      </c>
      <c r="T117" s="370">
        <v>982.08</v>
      </c>
      <c r="U117" s="370">
        <v>572.91999999999996</v>
      </c>
      <c r="V117" s="370">
        <v>525</v>
      </c>
      <c r="W117" s="370">
        <v>523</v>
      </c>
      <c r="X117" s="370">
        <v>979.57</v>
      </c>
      <c r="Y117" s="370">
        <v>652.5</v>
      </c>
      <c r="Z117" s="370">
        <v>195.66</v>
      </c>
      <c r="AA117" s="370">
        <v>523</v>
      </c>
      <c r="AB117" s="370">
        <v>652.5</v>
      </c>
      <c r="AC117" s="370">
        <v>779</v>
      </c>
      <c r="AD117" s="370">
        <v>1000.84</v>
      </c>
      <c r="AE117" s="370">
        <v>682.5</v>
      </c>
      <c r="AF117" s="370">
        <v>795</v>
      </c>
      <c r="AG117" s="370">
        <v>87.75</v>
      </c>
      <c r="AH117" s="370">
        <v>780</v>
      </c>
      <c r="AI117" s="370">
        <v>879.75</v>
      </c>
      <c r="AJ117" s="370">
        <v>97.5</v>
      </c>
      <c r="AK117" s="370">
        <v>981.8</v>
      </c>
      <c r="AL117" s="370">
        <v>391.41</v>
      </c>
      <c r="AM117" s="370">
        <v>1004.74</v>
      </c>
      <c r="AN117" s="370">
        <v>973.6</v>
      </c>
      <c r="AO117" s="370">
        <v>608.75</v>
      </c>
      <c r="AP117" s="370">
        <v>679.7</v>
      </c>
      <c r="AQ117" s="370" t="s">
        <v>356</v>
      </c>
      <c r="AR117" s="370" t="s">
        <v>356</v>
      </c>
      <c r="AS117" s="370" t="s">
        <v>356</v>
      </c>
      <c r="AT117" s="370" t="s">
        <v>356</v>
      </c>
      <c r="AU117" s="370" t="s">
        <v>356</v>
      </c>
      <c r="AV117" s="370" t="s">
        <v>356</v>
      </c>
      <c r="AW117" s="370" t="s">
        <v>356</v>
      </c>
      <c r="AX117" s="370" t="s">
        <v>356</v>
      </c>
      <c r="AY117" s="370" t="s">
        <v>356</v>
      </c>
      <c r="AZ117" s="370" t="s">
        <v>356</v>
      </c>
      <c r="BA117" s="370" t="s">
        <v>356</v>
      </c>
      <c r="BB117" s="370" t="s">
        <v>356</v>
      </c>
      <c r="BC117" s="99">
        <v>979.72</v>
      </c>
      <c r="BD117" s="99" t="s">
        <v>356</v>
      </c>
      <c r="BE117">
        <v>885.95</v>
      </c>
      <c r="BF117">
        <v>2.8999999999999998E-3</v>
      </c>
    </row>
    <row r="118" spans="1:58" hidden="1">
      <c r="A118" s="370">
        <v>520.45000000000005</v>
      </c>
      <c r="B118" s="370">
        <v>585.49</v>
      </c>
      <c r="C118" s="370">
        <v>585.04999999999995</v>
      </c>
      <c r="D118" s="370">
        <v>519.54999999999995</v>
      </c>
      <c r="E118" s="370">
        <v>650.04999999999995</v>
      </c>
      <c r="F118" s="370">
        <v>650.04999999999995</v>
      </c>
      <c r="G118" s="370">
        <v>885.25</v>
      </c>
      <c r="H118" s="370">
        <v>876.94</v>
      </c>
      <c r="I118" s="370">
        <v>978.49</v>
      </c>
      <c r="J118" s="370">
        <v>454.57</v>
      </c>
      <c r="K118" s="370">
        <v>976.89</v>
      </c>
      <c r="L118" s="370" t="s">
        <v>356</v>
      </c>
      <c r="M118" s="370" t="s">
        <v>356</v>
      </c>
      <c r="N118" s="370" t="s">
        <v>356</v>
      </c>
      <c r="O118" s="370">
        <v>651.4</v>
      </c>
      <c r="P118" s="370">
        <v>585.49</v>
      </c>
      <c r="Q118" s="370">
        <v>980.57</v>
      </c>
      <c r="R118" s="370">
        <v>976.89</v>
      </c>
      <c r="S118" s="370">
        <v>485.84</v>
      </c>
      <c r="T118" s="370">
        <v>982.66</v>
      </c>
      <c r="U118" s="370">
        <v>573.52</v>
      </c>
      <c r="V118" s="370">
        <v>525</v>
      </c>
      <c r="W118" s="370">
        <v>524</v>
      </c>
      <c r="X118" s="370">
        <v>981.07</v>
      </c>
      <c r="Y118" s="370">
        <v>653</v>
      </c>
      <c r="Z118" s="370">
        <v>195.9</v>
      </c>
      <c r="AA118" s="370">
        <v>524</v>
      </c>
      <c r="AB118" s="370">
        <v>653</v>
      </c>
      <c r="AC118" s="370">
        <v>780</v>
      </c>
      <c r="AD118" s="370">
        <v>1001.36</v>
      </c>
      <c r="AE118" s="370">
        <v>683.9</v>
      </c>
      <c r="AF118" s="370">
        <v>795.4</v>
      </c>
      <c r="AG118" s="370">
        <v>87.89</v>
      </c>
      <c r="AH118" s="370">
        <v>781.6</v>
      </c>
      <c r="AI118" s="370">
        <v>881.37</v>
      </c>
      <c r="AJ118" s="370">
        <v>97.7</v>
      </c>
      <c r="AK118" s="370">
        <v>982.75</v>
      </c>
      <c r="AL118" s="370">
        <v>391.76</v>
      </c>
      <c r="AM118" s="370">
        <v>1005.04</v>
      </c>
      <c r="AN118" s="370">
        <v>974.6</v>
      </c>
      <c r="AO118" s="370">
        <v>609.38</v>
      </c>
      <c r="AP118" s="370">
        <v>681.1</v>
      </c>
      <c r="AQ118" s="370" t="s">
        <v>356</v>
      </c>
      <c r="AR118" s="370" t="s">
        <v>356</v>
      </c>
      <c r="AS118" s="370" t="s">
        <v>356</v>
      </c>
      <c r="AT118" s="370" t="s">
        <v>356</v>
      </c>
      <c r="AU118" s="370" t="s">
        <v>356</v>
      </c>
      <c r="AV118" s="370" t="s">
        <v>356</v>
      </c>
      <c r="AW118" s="370" t="s">
        <v>356</v>
      </c>
      <c r="AX118" s="370" t="s">
        <v>356</v>
      </c>
      <c r="AY118" s="370" t="s">
        <v>356</v>
      </c>
      <c r="AZ118" s="370" t="s">
        <v>356</v>
      </c>
      <c r="BA118" s="370" t="s">
        <v>356</v>
      </c>
      <c r="BB118" s="370" t="s">
        <v>356</v>
      </c>
      <c r="BC118" s="370">
        <v>980.97</v>
      </c>
      <c r="BD118" s="370" t="s">
        <v>356</v>
      </c>
      <c r="BE118" s="59">
        <v>886.73</v>
      </c>
      <c r="BF118" s="59">
        <v>2.5000000000000001E-3</v>
      </c>
    </row>
    <row r="119" spans="1:58" hidden="1">
      <c r="A119" s="370">
        <v>521.25</v>
      </c>
      <c r="B119" s="370">
        <v>586.13</v>
      </c>
      <c r="C119" s="370">
        <v>585.66</v>
      </c>
      <c r="D119" s="370">
        <v>519.98</v>
      </c>
      <c r="E119" s="370">
        <v>650.73</v>
      </c>
      <c r="F119" s="370">
        <v>650.73</v>
      </c>
      <c r="G119" s="370">
        <v>886.14</v>
      </c>
      <c r="H119" s="370">
        <v>877.98</v>
      </c>
      <c r="I119" s="370">
        <v>979.42</v>
      </c>
      <c r="J119" s="370">
        <v>455.07</v>
      </c>
      <c r="K119" s="370">
        <v>978</v>
      </c>
      <c r="L119" s="370" t="s">
        <v>356</v>
      </c>
      <c r="M119" s="370" t="s">
        <v>356</v>
      </c>
      <c r="N119" s="370" t="s">
        <v>356</v>
      </c>
      <c r="O119" s="370">
        <v>651.80999999999995</v>
      </c>
      <c r="P119" s="370">
        <v>586.13</v>
      </c>
      <c r="Q119" s="370">
        <v>981.4</v>
      </c>
      <c r="R119" s="370">
        <v>978.01</v>
      </c>
      <c r="S119" s="370">
        <v>486.3</v>
      </c>
      <c r="T119" s="370">
        <v>983.69</v>
      </c>
      <c r="U119" s="370">
        <v>574.17999999999995</v>
      </c>
      <c r="V119" s="370">
        <v>526</v>
      </c>
      <c r="W119" s="370">
        <v>524</v>
      </c>
      <c r="X119" s="370">
        <v>982.51</v>
      </c>
      <c r="Y119" s="370">
        <v>654</v>
      </c>
      <c r="Z119" s="370">
        <v>196.02</v>
      </c>
      <c r="AA119" s="370">
        <v>524</v>
      </c>
      <c r="AB119" s="370">
        <v>654</v>
      </c>
      <c r="AC119" s="370">
        <v>782</v>
      </c>
      <c r="AD119" s="370">
        <v>1002.36</v>
      </c>
      <c r="AE119" s="370">
        <v>684.6</v>
      </c>
      <c r="AF119" s="370">
        <v>795.6</v>
      </c>
      <c r="AG119" s="370">
        <v>87.98</v>
      </c>
      <c r="AH119" s="370">
        <v>782.4</v>
      </c>
      <c r="AI119" s="370">
        <v>882.18</v>
      </c>
      <c r="AJ119" s="370">
        <v>97.8</v>
      </c>
      <c r="AK119" s="370">
        <v>983.99</v>
      </c>
      <c r="AL119" s="370">
        <v>392.16</v>
      </c>
      <c r="AM119" s="370">
        <v>1005.3</v>
      </c>
      <c r="AN119" s="370">
        <v>976.2</v>
      </c>
      <c r="AO119" s="370">
        <v>610.13</v>
      </c>
      <c r="AP119" s="370">
        <v>681.98</v>
      </c>
      <c r="AQ119" s="370" t="s">
        <v>356</v>
      </c>
      <c r="AR119" s="370" t="s">
        <v>356</v>
      </c>
      <c r="AS119" s="370" t="s">
        <v>356</v>
      </c>
      <c r="AT119" s="370" t="s">
        <v>356</v>
      </c>
      <c r="AU119" s="370" t="s">
        <v>356</v>
      </c>
      <c r="AV119" s="370" t="s">
        <v>356</v>
      </c>
      <c r="AW119" s="370" t="s">
        <v>356</v>
      </c>
      <c r="AX119" s="370" t="s">
        <v>356</v>
      </c>
      <c r="AY119" s="370" t="s">
        <v>356</v>
      </c>
      <c r="AZ119" s="370" t="s">
        <v>356</v>
      </c>
      <c r="BA119" s="370" t="s">
        <v>356</v>
      </c>
      <c r="BB119" s="370" t="s">
        <v>356</v>
      </c>
      <c r="BC119" s="370">
        <v>982.29</v>
      </c>
      <c r="BD119" s="370" t="s">
        <v>356</v>
      </c>
      <c r="BE119" s="59">
        <v>887.69</v>
      </c>
      <c r="BF119" s="59">
        <v>2.2000000000000001E-3</v>
      </c>
    </row>
    <row r="120" spans="1:58" hidden="1">
      <c r="A120" s="370">
        <v>521.73</v>
      </c>
      <c r="B120" s="370">
        <v>586.66</v>
      </c>
      <c r="C120" s="370">
        <v>586.42999999999995</v>
      </c>
      <c r="D120" s="370">
        <v>520.63</v>
      </c>
      <c r="E120" s="370">
        <v>651.55999999999995</v>
      </c>
      <c r="F120" s="370">
        <v>651.55999999999995</v>
      </c>
      <c r="G120" s="370">
        <v>887.1</v>
      </c>
      <c r="H120" s="370">
        <v>878.99</v>
      </c>
      <c r="I120" s="370">
        <v>980.62</v>
      </c>
      <c r="J120" s="370">
        <v>455.46</v>
      </c>
      <c r="K120" s="370">
        <v>979.19</v>
      </c>
      <c r="L120" s="370" t="s">
        <v>356</v>
      </c>
      <c r="M120" s="370" t="s">
        <v>356</v>
      </c>
      <c r="N120" s="370" t="s">
        <v>356</v>
      </c>
      <c r="O120" s="370">
        <v>652.88</v>
      </c>
      <c r="P120" s="370">
        <v>586.66</v>
      </c>
      <c r="Q120" s="370">
        <v>982.49</v>
      </c>
      <c r="R120" s="370">
        <v>979.2</v>
      </c>
      <c r="S120" s="370">
        <v>486.71</v>
      </c>
      <c r="T120" s="370">
        <v>984.98</v>
      </c>
      <c r="U120" s="370">
        <v>574.74</v>
      </c>
      <c r="V120" s="370">
        <v>527</v>
      </c>
      <c r="W120" s="370">
        <v>525</v>
      </c>
      <c r="X120" s="370">
        <v>983.52</v>
      </c>
      <c r="Y120" s="370">
        <v>654.5</v>
      </c>
      <c r="Z120" s="370">
        <v>196.2</v>
      </c>
      <c r="AA120" s="370">
        <v>525</v>
      </c>
      <c r="AB120" s="370">
        <v>654.5</v>
      </c>
      <c r="AC120" s="370">
        <v>783</v>
      </c>
      <c r="AD120" s="370">
        <v>1003.36</v>
      </c>
      <c r="AE120" s="370">
        <v>685.3</v>
      </c>
      <c r="AF120" s="370">
        <v>795.8</v>
      </c>
      <c r="AG120" s="370">
        <v>88.07</v>
      </c>
      <c r="AH120" s="370">
        <v>783.2</v>
      </c>
      <c r="AI120" s="370">
        <v>882.99</v>
      </c>
      <c r="AJ120" s="370">
        <v>97.9</v>
      </c>
      <c r="AK120" s="370">
        <v>985.28</v>
      </c>
      <c r="AL120" s="370">
        <v>392.71</v>
      </c>
      <c r="AM120" s="370">
        <v>1005.6</v>
      </c>
      <c r="AN120" s="370">
        <v>977.6</v>
      </c>
      <c r="AO120" s="370">
        <v>610.75</v>
      </c>
      <c r="AP120" s="370">
        <v>683.03</v>
      </c>
      <c r="AQ120" s="370" t="s">
        <v>356</v>
      </c>
      <c r="AR120" s="370" t="s">
        <v>356</v>
      </c>
      <c r="AS120" s="370" t="s">
        <v>356</v>
      </c>
      <c r="AT120" s="370" t="s">
        <v>356</v>
      </c>
      <c r="AU120" s="370" t="s">
        <v>356</v>
      </c>
      <c r="AV120" s="370" t="s">
        <v>356</v>
      </c>
      <c r="AW120" s="370" t="s">
        <v>356</v>
      </c>
      <c r="AX120" s="370" t="s">
        <v>356</v>
      </c>
      <c r="AY120" s="370" t="s">
        <v>356</v>
      </c>
      <c r="AZ120" s="370" t="s">
        <v>356</v>
      </c>
      <c r="BA120" s="370" t="s">
        <v>356</v>
      </c>
      <c r="BB120" s="370" t="s">
        <v>356</v>
      </c>
      <c r="BC120" s="370">
        <v>983.31</v>
      </c>
      <c r="BD120" s="370" t="s">
        <v>356</v>
      </c>
      <c r="BE120" s="59">
        <v>888.52</v>
      </c>
      <c r="BF120" s="59">
        <v>1.9E-3</v>
      </c>
    </row>
    <row r="121" spans="1:58" hidden="1">
      <c r="A121" s="370">
        <v>522.41999999999996</v>
      </c>
      <c r="B121" s="370">
        <v>587.83000000000004</v>
      </c>
      <c r="C121" s="370">
        <v>587.16999999999996</v>
      </c>
      <c r="D121" s="370">
        <v>521.15</v>
      </c>
      <c r="E121" s="370">
        <v>652.41</v>
      </c>
      <c r="F121" s="370">
        <v>652.41</v>
      </c>
      <c r="G121" s="370">
        <v>888.67</v>
      </c>
      <c r="H121" s="370">
        <v>880.58</v>
      </c>
      <c r="I121" s="370">
        <v>981.81</v>
      </c>
      <c r="J121" s="370">
        <v>455.9</v>
      </c>
      <c r="K121" s="370">
        <v>980.51</v>
      </c>
      <c r="L121" s="370" t="s">
        <v>356</v>
      </c>
      <c r="M121" s="370" t="s">
        <v>356</v>
      </c>
      <c r="N121" s="370" t="s">
        <v>356</v>
      </c>
      <c r="O121" s="370">
        <v>653.41999999999996</v>
      </c>
      <c r="P121" s="370">
        <v>587.83000000000004</v>
      </c>
      <c r="Q121" s="370">
        <v>983.69</v>
      </c>
      <c r="R121" s="370">
        <v>980.51</v>
      </c>
      <c r="S121" s="370">
        <v>487.15</v>
      </c>
      <c r="T121" s="370">
        <v>986.53</v>
      </c>
      <c r="U121" s="370">
        <v>575.54</v>
      </c>
      <c r="V121" s="370">
        <v>527</v>
      </c>
      <c r="W121" s="370">
        <v>526</v>
      </c>
      <c r="X121" s="370">
        <v>984.7</v>
      </c>
      <c r="Y121" s="370">
        <v>655.5</v>
      </c>
      <c r="Z121" s="370">
        <v>196.5</v>
      </c>
      <c r="AA121" s="370">
        <v>526</v>
      </c>
      <c r="AB121" s="370">
        <v>655.5</v>
      </c>
      <c r="AC121" s="370">
        <v>784</v>
      </c>
      <c r="AD121" s="370">
        <v>1003.84</v>
      </c>
      <c r="AE121" s="370">
        <v>686.7</v>
      </c>
      <c r="AF121" s="370">
        <v>796.2</v>
      </c>
      <c r="AG121" s="370">
        <v>88.2</v>
      </c>
      <c r="AH121" s="370">
        <v>784.8</v>
      </c>
      <c r="AI121" s="370">
        <v>884.61</v>
      </c>
      <c r="AJ121" s="370">
        <v>98.1</v>
      </c>
      <c r="AK121" s="370">
        <v>986.44</v>
      </c>
      <c r="AL121" s="370">
        <v>393.2</v>
      </c>
      <c r="AM121" s="370">
        <v>1005.88</v>
      </c>
      <c r="AN121" s="370">
        <v>979.2</v>
      </c>
      <c r="AO121" s="370">
        <v>611.63</v>
      </c>
      <c r="AP121" s="370">
        <v>684.6</v>
      </c>
      <c r="AQ121" s="370" t="s">
        <v>356</v>
      </c>
      <c r="AR121" s="370" t="s">
        <v>356</v>
      </c>
      <c r="AS121" s="370" t="s">
        <v>356</v>
      </c>
      <c r="AT121" s="370" t="s">
        <v>356</v>
      </c>
      <c r="AU121" s="370" t="s">
        <v>356</v>
      </c>
      <c r="AV121" s="370" t="s">
        <v>356</v>
      </c>
      <c r="AW121" s="370" t="s">
        <v>356</v>
      </c>
      <c r="AX121" s="370" t="s">
        <v>356</v>
      </c>
      <c r="AY121" s="370" t="s">
        <v>356</v>
      </c>
      <c r="AZ121" s="370" t="s">
        <v>356</v>
      </c>
      <c r="BA121" s="370" t="s">
        <v>356</v>
      </c>
      <c r="BB121" s="370" t="s">
        <v>356</v>
      </c>
      <c r="BC121" s="370">
        <v>984.55</v>
      </c>
      <c r="BD121" s="370" t="s">
        <v>356</v>
      </c>
      <c r="BE121" s="59">
        <v>889.16</v>
      </c>
      <c r="BF121" s="59">
        <v>1.6000000000000001E-3</v>
      </c>
    </row>
    <row r="122" spans="1:58" hidden="1">
      <c r="A122" s="370">
        <v>522.63</v>
      </c>
      <c r="B122" s="370">
        <v>588.09</v>
      </c>
      <c r="C122" s="370">
        <v>587.54999999999995</v>
      </c>
      <c r="D122" s="370">
        <v>521.58000000000004</v>
      </c>
      <c r="E122" s="370">
        <v>652.83000000000004</v>
      </c>
      <c r="F122" s="370">
        <v>652.83000000000004</v>
      </c>
      <c r="G122" s="370">
        <v>889.02</v>
      </c>
      <c r="H122" s="370">
        <v>880.88</v>
      </c>
      <c r="I122" s="370">
        <v>982.66</v>
      </c>
      <c r="J122" s="370">
        <v>456.25</v>
      </c>
      <c r="K122" s="370">
        <v>981.15</v>
      </c>
      <c r="L122" s="370" t="s">
        <v>356</v>
      </c>
      <c r="M122" s="370" t="s">
        <v>356</v>
      </c>
      <c r="N122" s="370" t="s">
        <v>356</v>
      </c>
      <c r="O122" s="370">
        <v>653.54999999999995</v>
      </c>
      <c r="P122" s="370">
        <v>588.09</v>
      </c>
      <c r="Q122" s="370">
        <v>984.19</v>
      </c>
      <c r="R122" s="370">
        <v>981.15</v>
      </c>
      <c r="S122" s="370">
        <v>487.34</v>
      </c>
      <c r="T122" s="370">
        <v>987.32</v>
      </c>
      <c r="U122" s="370">
        <v>575.79999999999995</v>
      </c>
      <c r="V122" s="370">
        <v>528</v>
      </c>
      <c r="W122" s="370">
        <v>526</v>
      </c>
      <c r="X122" s="370">
        <v>985.29</v>
      </c>
      <c r="Y122" s="370">
        <v>655.5</v>
      </c>
      <c r="Z122" s="370">
        <v>196.62</v>
      </c>
      <c r="AA122" s="370">
        <v>526</v>
      </c>
      <c r="AB122" s="370">
        <v>655.5</v>
      </c>
      <c r="AC122" s="370">
        <v>785</v>
      </c>
      <c r="AD122" s="370">
        <v>1004.84</v>
      </c>
      <c r="AE122" s="370">
        <v>686.7</v>
      </c>
      <c r="AF122" s="370">
        <v>796.2</v>
      </c>
      <c r="AG122" s="370">
        <v>88.29</v>
      </c>
      <c r="AH122" s="370">
        <v>784.8</v>
      </c>
      <c r="AI122" s="370">
        <v>884.61</v>
      </c>
      <c r="AJ122" s="370">
        <v>98.1</v>
      </c>
      <c r="AK122" s="370">
        <v>987.53</v>
      </c>
      <c r="AL122" s="370">
        <v>393.59</v>
      </c>
      <c r="AM122" s="370">
        <v>1006.04</v>
      </c>
      <c r="AN122" s="370">
        <v>980.4</v>
      </c>
      <c r="AO122" s="370">
        <v>612</v>
      </c>
      <c r="AP122" s="370">
        <v>685.48</v>
      </c>
      <c r="AQ122" s="370" t="s">
        <v>356</v>
      </c>
      <c r="AR122" s="370" t="s">
        <v>356</v>
      </c>
      <c r="AS122" s="370" t="s">
        <v>356</v>
      </c>
      <c r="AT122" s="370" t="s">
        <v>356</v>
      </c>
      <c r="AU122" s="370" t="s">
        <v>356</v>
      </c>
      <c r="AV122" s="370" t="s">
        <v>356</v>
      </c>
      <c r="AW122" s="370" t="s">
        <v>356</v>
      </c>
      <c r="AX122" s="370" t="s">
        <v>356</v>
      </c>
      <c r="AY122" s="370" t="s">
        <v>356</v>
      </c>
      <c r="AZ122" s="370" t="s">
        <v>356</v>
      </c>
      <c r="BA122" s="370" t="s">
        <v>356</v>
      </c>
      <c r="BB122" s="370" t="s">
        <v>356</v>
      </c>
      <c r="BC122" s="370">
        <v>985.23</v>
      </c>
      <c r="BD122" s="370" t="s">
        <v>356</v>
      </c>
      <c r="BE122" s="59">
        <v>889.56</v>
      </c>
      <c r="BF122" s="59">
        <v>1.4E-3</v>
      </c>
    </row>
    <row r="123" spans="1:58" hidden="1">
      <c r="A123" s="370">
        <v>523.02</v>
      </c>
      <c r="B123" s="370">
        <v>588.80999999999995</v>
      </c>
      <c r="C123" s="370">
        <v>588.17999999999995</v>
      </c>
      <c r="D123" s="370">
        <v>521.70000000000005</v>
      </c>
      <c r="E123" s="370">
        <v>653.53</v>
      </c>
      <c r="F123" s="370">
        <v>653.53</v>
      </c>
      <c r="G123" s="370">
        <v>889.83</v>
      </c>
      <c r="H123" s="370">
        <v>881.8</v>
      </c>
      <c r="I123" s="370">
        <v>983.48</v>
      </c>
      <c r="J123" s="370">
        <v>456.61</v>
      </c>
      <c r="K123" s="370">
        <v>982.24</v>
      </c>
      <c r="L123" s="370" t="s">
        <v>356</v>
      </c>
      <c r="M123" s="370" t="s">
        <v>356</v>
      </c>
      <c r="N123" s="370" t="s">
        <v>356</v>
      </c>
      <c r="O123" s="370">
        <v>654.21</v>
      </c>
      <c r="P123" s="370">
        <v>588.80999999999995</v>
      </c>
      <c r="Q123" s="370">
        <v>984.74</v>
      </c>
      <c r="R123" s="370">
        <v>982.25</v>
      </c>
      <c r="S123" s="370">
        <v>487.57</v>
      </c>
      <c r="T123" s="370">
        <v>987.82</v>
      </c>
      <c r="U123" s="370">
        <v>576.32000000000005</v>
      </c>
      <c r="V123" s="370">
        <v>528</v>
      </c>
      <c r="W123" s="370">
        <v>527</v>
      </c>
      <c r="X123" s="370">
        <v>985.89</v>
      </c>
      <c r="Y123" s="370">
        <v>656.5</v>
      </c>
      <c r="Z123" s="370">
        <v>196.8</v>
      </c>
      <c r="AA123" s="370">
        <v>527</v>
      </c>
      <c r="AB123" s="370">
        <v>656.5</v>
      </c>
      <c r="AC123" s="370">
        <v>785</v>
      </c>
      <c r="AD123" s="370">
        <v>1005.36</v>
      </c>
      <c r="AE123" s="370">
        <v>687.4</v>
      </c>
      <c r="AF123" s="370">
        <v>796.4</v>
      </c>
      <c r="AG123" s="370">
        <v>88.38</v>
      </c>
      <c r="AH123" s="370">
        <v>785.6</v>
      </c>
      <c r="AI123" s="370">
        <v>885.42</v>
      </c>
      <c r="AJ123" s="370">
        <v>98.2</v>
      </c>
      <c r="AK123" s="370">
        <v>988.31</v>
      </c>
      <c r="AL123" s="370">
        <v>393.93</v>
      </c>
      <c r="AM123" s="370">
        <v>1006.18</v>
      </c>
      <c r="AN123" s="370">
        <v>981.2</v>
      </c>
      <c r="AO123" s="370">
        <v>612.63</v>
      </c>
      <c r="AP123" s="370">
        <v>686.18</v>
      </c>
      <c r="AQ123" s="370" t="s">
        <v>356</v>
      </c>
      <c r="AR123" s="370" t="s">
        <v>356</v>
      </c>
      <c r="AS123" s="370" t="s">
        <v>356</v>
      </c>
      <c r="AT123" s="370" t="s">
        <v>356</v>
      </c>
      <c r="AU123" s="370" t="s">
        <v>356</v>
      </c>
      <c r="AV123" s="370" t="s">
        <v>356</v>
      </c>
      <c r="AW123" s="370" t="s">
        <v>356</v>
      </c>
      <c r="AX123" s="370" t="s">
        <v>356</v>
      </c>
      <c r="AY123" s="370" t="s">
        <v>356</v>
      </c>
      <c r="AZ123" s="370" t="s">
        <v>356</v>
      </c>
      <c r="BA123" s="370" t="s">
        <v>356</v>
      </c>
      <c r="BB123" s="370" t="s">
        <v>356</v>
      </c>
      <c r="BC123" s="370">
        <v>985.92</v>
      </c>
      <c r="BD123" s="370" t="s">
        <v>356</v>
      </c>
      <c r="BE123" s="59">
        <v>890.24</v>
      </c>
      <c r="BF123" s="59">
        <v>1.2999999999999999E-3</v>
      </c>
    </row>
    <row r="124" spans="1:58" hidden="1">
      <c r="A124" s="370">
        <v>523.44000000000005</v>
      </c>
      <c r="B124" s="370">
        <v>589</v>
      </c>
      <c r="C124" s="370">
        <v>588.65</v>
      </c>
      <c r="D124" s="370">
        <v>522.13</v>
      </c>
      <c r="E124" s="370">
        <v>654.05999999999995</v>
      </c>
      <c r="F124" s="370">
        <v>654.05999999999995</v>
      </c>
      <c r="G124" s="370">
        <v>890.65</v>
      </c>
      <c r="H124" s="370">
        <v>883.2</v>
      </c>
      <c r="I124" s="370">
        <v>983.87</v>
      </c>
      <c r="J124" s="370">
        <v>456.83</v>
      </c>
      <c r="K124" s="370">
        <v>982.51</v>
      </c>
      <c r="L124" s="370" t="s">
        <v>356</v>
      </c>
      <c r="M124" s="370" t="s">
        <v>356</v>
      </c>
      <c r="N124" s="370" t="s">
        <v>356</v>
      </c>
      <c r="O124" s="370">
        <v>654.88</v>
      </c>
      <c r="P124" s="370">
        <v>589</v>
      </c>
      <c r="Q124" s="370">
        <v>985.56</v>
      </c>
      <c r="R124" s="370">
        <v>982.51</v>
      </c>
      <c r="S124" s="370">
        <v>487.85</v>
      </c>
      <c r="T124" s="370">
        <v>988.31</v>
      </c>
      <c r="U124" s="370">
        <v>576.77</v>
      </c>
      <c r="V124" s="370">
        <v>529</v>
      </c>
      <c r="W124" s="370">
        <v>527</v>
      </c>
      <c r="X124" s="370">
        <v>986.98</v>
      </c>
      <c r="Y124" s="370">
        <v>657</v>
      </c>
      <c r="Z124" s="370">
        <v>196.98</v>
      </c>
      <c r="AA124" s="370">
        <v>527</v>
      </c>
      <c r="AB124" s="370">
        <v>657</v>
      </c>
      <c r="AC124" s="370">
        <v>786</v>
      </c>
      <c r="AD124" s="370">
        <v>1005.84</v>
      </c>
      <c r="AE124" s="370">
        <v>688.1</v>
      </c>
      <c r="AF124" s="370">
        <v>796.6</v>
      </c>
      <c r="AG124" s="370">
        <v>88.38</v>
      </c>
      <c r="AH124" s="370">
        <v>786.4</v>
      </c>
      <c r="AI124" s="370">
        <v>886.23</v>
      </c>
      <c r="AJ124" s="370">
        <v>98.3</v>
      </c>
      <c r="AK124" s="370">
        <v>989.25</v>
      </c>
      <c r="AL124" s="370">
        <v>394.16</v>
      </c>
      <c r="AM124" s="370">
        <v>1006.32</v>
      </c>
      <c r="AN124" s="370">
        <v>982</v>
      </c>
      <c r="AO124" s="370">
        <v>613.5</v>
      </c>
      <c r="AP124" s="370">
        <v>686.53</v>
      </c>
      <c r="AQ124" s="370" t="s">
        <v>356</v>
      </c>
      <c r="AR124" s="370" t="s">
        <v>356</v>
      </c>
      <c r="AS124" s="370" t="s">
        <v>356</v>
      </c>
      <c r="AT124" s="370" t="s">
        <v>356</v>
      </c>
      <c r="AU124" s="370" t="s">
        <v>356</v>
      </c>
      <c r="AV124" s="370" t="s">
        <v>356</v>
      </c>
      <c r="AW124" s="370" t="s">
        <v>356</v>
      </c>
      <c r="AX124" s="370" t="s">
        <v>356</v>
      </c>
      <c r="AY124" s="370" t="s">
        <v>356</v>
      </c>
      <c r="AZ124" s="370" t="s">
        <v>356</v>
      </c>
      <c r="BA124" s="370" t="s">
        <v>356</v>
      </c>
      <c r="BB124" s="370" t="s">
        <v>356</v>
      </c>
      <c r="BC124" s="370">
        <v>986.43</v>
      </c>
      <c r="BD124" s="370" t="s">
        <v>356</v>
      </c>
      <c r="BE124" s="59">
        <v>890.77</v>
      </c>
      <c r="BF124" s="59">
        <v>1.1000000000000001E-3</v>
      </c>
    </row>
    <row r="125" spans="1:58" hidden="1">
      <c r="A125" s="370">
        <v>524.03</v>
      </c>
      <c r="B125" s="370">
        <v>589.80999999999995</v>
      </c>
      <c r="C125" s="370">
        <v>589.11</v>
      </c>
      <c r="D125" s="370">
        <v>522.73</v>
      </c>
      <c r="E125" s="370">
        <v>654.55999999999995</v>
      </c>
      <c r="F125" s="370">
        <v>654.55999999999995</v>
      </c>
      <c r="G125" s="370">
        <v>891.45</v>
      </c>
      <c r="H125" s="370">
        <v>883.99</v>
      </c>
      <c r="I125" s="370">
        <v>985.52</v>
      </c>
      <c r="J125" s="370">
        <v>457.39</v>
      </c>
      <c r="K125" s="370">
        <v>983.69</v>
      </c>
      <c r="L125" s="370" t="s">
        <v>356</v>
      </c>
      <c r="M125" s="370" t="s">
        <v>356</v>
      </c>
      <c r="N125" s="370" t="s">
        <v>356</v>
      </c>
      <c r="O125" s="370">
        <v>655.54</v>
      </c>
      <c r="P125" s="370">
        <v>589.80999999999995</v>
      </c>
      <c r="Q125" s="370">
        <v>986.98</v>
      </c>
      <c r="R125" s="370">
        <v>983.7</v>
      </c>
      <c r="S125" s="370">
        <v>488.34</v>
      </c>
      <c r="T125" s="370">
        <v>989.26</v>
      </c>
      <c r="U125" s="370">
        <v>577.52</v>
      </c>
      <c r="V125" s="370">
        <v>529</v>
      </c>
      <c r="W125" s="370">
        <v>528</v>
      </c>
      <c r="X125" s="370">
        <v>987.78</v>
      </c>
      <c r="Y125" s="370">
        <v>657.5</v>
      </c>
      <c r="Z125" s="370">
        <v>197.16</v>
      </c>
      <c r="AA125" s="370">
        <v>528</v>
      </c>
      <c r="AB125" s="370">
        <v>657.5</v>
      </c>
      <c r="AC125" s="370">
        <v>787</v>
      </c>
      <c r="AD125" s="370">
        <v>1006.84</v>
      </c>
      <c r="AE125" s="370">
        <v>688.8</v>
      </c>
      <c r="AF125" s="370">
        <v>796.8</v>
      </c>
      <c r="AG125" s="370">
        <v>88.56</v>
      </c>
      <c r="AH125" s="370">
        <v>787.2</v>
      </c>
      <c r="AI125" s="370">
        <v>887.04</v>
      </c>
      <c r="AJ125" s="370">
        <v>98.4</v>
      </c>
      <c r="AK125" s="370">
        <v>990.01</v>
      </c>
      <c r="AL125" s="370">
        <v>394.41</v>
      </c>
      <c r="AM125" s="370">
        <v>1006.66</v>
      </c>
      <c r="AN125" s="370">
        <v>983.2</v>
      </c>
      <c r="AO125" s="370">
        <v>613.88</v>
      </c>
      <c r="AP125" s="370">
        <v>687.4</v>
      </c>
      <c r="AQ125" s="370" t="s">
        <v>356</v>
      </c>
      <c r="AR125" s="370" t="s">
        <v>356</v>
      </c>
      <c r="AS125" s="370" t="s">
        <v>356</v>
      </c>
      <c r="AT125" s="370" t="s">
        <v>356</v>
      </c>
      <c r="AU125" s="370" t="s">
        <v>356</v>
      </c>
      <c r="AV125" s="370" t="s">
        <v>356</v>
      </c>
      <c r="AW125" s="370" t="s">
        <v>356</v>
      </c>
      <c r="AX125" s="370" t="s">
        <v>356</v>
      </c>
      <c r="AY125" s="370" t="s">
        <v>356</v>
      </c>
      <c r="AZ125" s="370" t="s">
        <v>356</v>
      </c>
      <c r="BA125" s="370" t="s">
        <v>356</v>
      </c>
      <c r="BB125" s="370" t="s">
        <v>356</v>
      </c>
      <c r="BC125" s="370">
        <v>987.5</v>
      </c>
      <c r="BD125" s="370" t="s">
        <v>356</v>
      </c>
      <c r="BE125" s="59">
        <v>891.49</v>
      </c>
      <c r="BF125" s="59">
        <v>1E-3</v>
      </c>
    </row>
    <row r="126" spans="1:58" hidden="1">
      <c r="A126" s="370">
        <v>524.30999999999995</v>
      </c>
      <c r="B126" s="370">
        <v>590.29999999999995</v>
      </c>
      <c r="C126" s="370">
        <v>589.75</v>
      </c>
      <c r="D126" s="370">
        <v>522.83000000000004</v>
      </c>
      <c r="E126" s="370">
        <v>655.28</v>
      </c>
      <c r="F126" s="370">
        <v>655.28</v>
      </c>
      <c r="G126" s="370">
        <v>891.93</v>
      </c>
      <c r="H126" s="370">
        <v>884.23</v>
      </c>
      <c r="I126" s="370">
        <v>985.85</v>
      </c>
      <c r="J126" s="370">
        <v>457.81</v>
      </c>
      <c r="K126" s="370">
        <v>984.83</v>
      </c>
      <c r="L126" s="370" t="s">
        <v>356</v>
      </c>
      <c r="M126" s="370" t="s">
        <v>356</v>
      </c>
      <c r="N126" s="370" t="s">
        <v>356</v>
      </c>
      <c r="O126" s="370">
        <v>656</v>
      </c>
      <c r="P126" s="370">
        <v>590.29999999999995</v>
      </c>
      <c r="Q126" s="370">
        <v>987.41</v>
      </c>
      <c r="R126" s="370">
        <v>984.84</v>
      </c>
      <c r="S126" s="370">
        <v>488.55</v>
      </c>
      <c r="T126" s="370">
        <v>989.49</v>
      </c>
      <c r="U126" s="370">
        <v>577.85</v>
      </c>
      <c r="V126" s="370">
        <v>529</v>
      </c>
      <c r="W126" s="370">
        <v>528</v>
      </c>
      <c r="X126" s="370">
        <v>988.23</v>
      </c>
      <c r="Y126" s="370">
        <v>658</v>
      </c>
      <c r="Z126" s="370">
        <v>197.22</v>
      </c>
      <c r="AA126" s="370">
        <v>528</v>
      </c>
      <c r="AB126" s="370">
        <v>658</v>
      </c>
      <c r="AC126" s="370">
        <v>788</v>
      </c>
      <c r="AD126" s="370">
        <v>1006.84</v>
      </c>
      <c r="AE126" s="370">
        <v>689.5</v>
      </c>
      <c r="AF126" s="370">
        <v>797</v>
      </c>
      <c r="AG126" s="370">
        <v>88.61</v>
      </c>
      <c r="AH126" s="370">
        <v>788</v>
      </c>
      <c r="AI126" s="370">
        <v>887.85</v>
      </c>
      <c r="AJ126" s="370">
        <v>98.5</v>
      </c>
      <c r="AK126" s="370">
        <v>990.78</v>
      </c>
      <c r="AL126" s="370">
        <v>395.04</v>
      </c>
      <c r="AM126" s="370">
        <v>1006.76</v>
      </c>
      <c r="AN126" s="370">
        <v>984</v>
      </c>
      <c r="AO126" s="370">
        <v>614.25</v>
      </c>
      <c r="AP126" s="370">
        <v>688.1</v>
      </c>
      <c r="AQ126" s="370" t="s">
        <v>356</v>
      </c>
      <c r="AR126" s="370" t="s">
        <v>356</v>
      </c>
      <c r="AS126" s="370" t="s">
        <v>356</v>
      </c>
      <c r="AT126" s="370" t="s">
        <v>356</v>
      </c>
      <c r="AU126" s="370" t="s">
        <v>356</v>
      </c>
      <c r="AV126" s="370" t="s">
        <v>356</v>
      </c>
      <c r="AW126" s="370" t="s">
        <v>356</v>
      </c>
      <c r="AX126" s="370" t="s">
        <v>356</v>
      </c>
      <c r="AY126" s="370" t="s">
        <v>356</v>
      </c>
      <c r="AZ126" s="370" t="s">
        <v>356</v>
      </c>
      <c r="BA126" s="370" t="s">
        <v>356</v>
      </c>
      <c r="BB126" s="370" t="s">
        <v>356</v>
      </c>
      <c r="BC126" s="370">
        <v>988.58</v>
      </c>
      <c r="BD126" s="370" t="s">
        <v>356</v>
      </c>
      <c r="BE126" s="59">
        <v>892.08</v>
      </c>
      <c r="BF126" s="59">
        <v>8.9999999999999998E-4</v>
      </c>
    </row>
    <row r="127" spans="1:58" hidden="1">
      <c r="A127" s="370">
        <v>524.61</v>
      </c>
      <c r="B127" s="370">
        <v>590.62</v>
      </c>
      <c r="C127" s="370">
        <v>590.01</v>
      </c>
      <c r="D127" s="370">
        <v>523.17999999999995</v>
      </c>
      <c r="E127" s="370">
        <v>655.56</v>
      </c>
      <c r="F127" s="370">
        <v>655.56</v>
      </c>
      <c r="G127" s="370">
        <v>892.45</v>
      </c>
      <c r="H127" s="370">
        <v>885.37</v>
      </c>
      <c r="I127" s="370">
        <v>986.75</v>
      </c>
      <c r="J127" s="370">
        <v>458.07</v>
      </c>
      <c r="K127" s="370">
        <v>985.23</v>
      </c>
      <c r="L127" s="370" t="s">
        <v>356</v>
      </c>
      <c r="M127" s="370" t="s">
        <v>356</v>
      </c>
      <c r="N127" s="370" t="s">
        <v>356</v>
      </c>
      <c r="O127" s="370">
        <v>656.26</v>
      </c>
      <c r="P127" s="370">
        <v>590.62</v>
      </c>
      <c r="Q127" s="370">
        <v>987.82</v>
      </c>
      <c r="R127" s="370">
        <v>985.23</v>
      </c>
      <c r="S127" s="370">
        <v>488.81</v>
      </c>
      <c r="T127" s="370">
        <v>990.13</v>
      </c>
      <c r="U127" s="370">
        <v>578</v>
      </c>
      <c r="V127" s="370">
        <v>530</v>
      </c>
      <c r="W127" s="370">
        <v>529</v>
      </c>
      <c r="X127" s="370">
        <v>988.81</v>
      </c>
      <c r="Y127" s="370">
        <v>658.5</v>
      </c>
      <c r="Z127" s="370">
        <v>197.4</v>
      </c>
      <c r="AA127" s="370">
        <v>529</v>
      </c>
      <c r="AB127" s="370">
        <v>658.5</v>
      </c>
      <c r="AC127" s="370">
        <v>788</v>
      </c>
      <c r="AD127" s="370">
        <v>1006.84</v>
      </c>
      <c r="AE127" s="370">
        <v>690.2</v>
      </c>
      <c r="AF127" s="370">
        <v>797.2</v>
      </c>
      <c r="AG127" s="370">
        <v>88.65</v>
      </c>
      <c r="AH127" s="370">
        <v>788.8</v>
      </c>
      <c r="AI127" s="370">
        <v>888.66</v>
      </c>
      <c r="AJ127" s="370">
        <v>98.6</v>
      </c>
      <c r="AK127" s="370">
        <v>991.71</v>
      </c>
      <c r="AL127" s="370">
        <v>395.21</v>
      </c>
      <c r="AM127" s="370">
        <v>1006.92</v>
      </c>
      <c r="AN127" s="370">
        <v>984.6</v>
      </c>
      <c r="AO127" s="370">
        <v>614.5</v>
      </c>
      <c r="AP127" s="370">
        <v>688.98</v>
      </c>
      <c r="AQ127" s="370" t="s">
        <v>356</v>
      </c>
      <c r="AR127" s="370" t="s">
        <v>356</v>
      </c>
      <c r="AS127" s="370" t="s">
        <v>356</v>
      </c>
      <c r="AT127" s="370" t="s">
        <v>356</v>
      </c>
      <c r="AU127" s="370" t="s">
        <v>356</v>
      </c>
      <c r="AV127" s="370" t="s">
        <v>356</v>
      </c>
      <c r="AW127" s="370" t="s">
        <v>356</v>
      </c>
      <c r="AX127" s="370" t="s">
        <v>356</v>
      </c>
      <c r="AY127" s="370" t="s">
        <v>356</v>
      </c>
      <c r="AZ127" s="370" t="s">
        <v>356</v>
      </c>
      <c r="BA127" s="370" t="s">
        <v>356</v>
      </c>
      <c r="BB127" s="370" t="s">
        <v>356</v>
      </c>
      <c r="BC127" s="370">
        <v>988.86</v>
      </c>
      <c r="BD127" s="370" t="s">
        <v>356</v>
      </c>
      <c r="BE127" s="59">
        <v>892.24</v>
      </c>
      <c r="BF127" s="59">
        <v>8.0000000000000004E-4</v>
      </c>
    </row>
    <row r="128" spans="1:58" hidden="1">
      <c r="A128" s="370">
        <v>524.84</v>
      </c>
      <c r="B128" s="370">
        <v>591.24</v>
      </c>
      <c r="C128" s="370">
        <v>590.59</v>
      </c>
      <c r="D128" s="370">
        <v>523.42999999999995</v>
      </c>
      <c r="E128" s="370">
        <v>656.21</v>
      </c>
      <c r="F128" s="370">
        <v>656.21</v>
      </c>
      <c r="G128" s="370">
        <v>892.83</v>
      </c>
      <c r="H128" s="370">
        <v>885.9</v>
      </c>
      <c r="I128" s="370">
        <v>987.12</v>
      </c>
      <c r="J128" s="370">
        <v>458.16</v>
      </c>
      <c r="K128" s="370">
        <v>986.24</v>
      </c>
      <c r="L128" s="370" t="s">
        <v>356</v>
      </c>
      <c r="M128" s="370" t="s">
        <v>356</v>
      </c>
      <c r="N128" s="370" t="s">
        <v>356</v>
      </c>
      <c r="O128" s="370">
        <v>656.54</v>
      </c>
      <c r="P128" s="370">
        <v>591.24</v>
      </c>
      <c r="Q128" s="370">
        <v>988.6</v>
      </c>
      <c r="R128" s="370">
        <v>986.24</v>
      </c>
      <c r="S128" s="370">
        <v>488.95</v>
      </c>
      <c r="T128" s="370">
        <v>990.58</v>
      </c>
      <c r="U128" s="370">
        <v>578.54</v>
      </c>
      <c r="V128" s="370">
        <v>530</v>
      </c>
      <c r="W128" s="370">
        <v>529</v>
      </c>
      <c r="X128" s="370">
        <v>989.34</v>
      </c>
      <c r="Y128" s="370">
        <v>659</v>
      </c>
      <c r="Z128" s="370">
        <v>197.52</v>
      </c>
      <c r="AA128" s="370">
        <v>529</v>
      </c>
      <c r="AB128" s="370">
        <v>659</v>
      </c>
      <c r="AC128" s="370">
        <v>789</v>
      </c>
      <c r="AD128" s="370">
        <v>1007.84</v>
      </c>
      <c r="AE128" s="370">
        <v>690.2</v>
      </c>
      <c r="AF128" s="370">
        <v>797.2</v>
      </c>
      <c r="AG128" s="370">
        <v>88.7</v>
      </c>
      <c r="AH128" s="370">
        <v>788.8</v>
      </c>
      <c r="AI128" s="370">
        <v>888.66</v>
      </c>
      <c r="AJ128" s="370">
        <v>98.6</v>
      </c>
      <c r="AK128" s="370">
        <v>992.25</v>
      </c>
      <c r="AL128" s="370">
        <v>395.36</v>
      </c>
      <c r="AM128" s="370">
        <v>1007</v>
      </c>
      <c r="AN128" s="370">
        <v>985.4</v>
      </c>
      <c r="AO128" s="370">
        <v>614.88</v>
      </c>
      <c r="AP128" s="370">
        <v>689.15</v>
      </c>
      <c r="AQ128" s="370" t="s">
        <v>356</v>
      </c>
      <c r="AR128" s="370" t="s">
        <v>356</v>
      </c>
      <c r="AS128" s="370" t="s">
        <v>356</v>
      </c>
      <c r="AT128" s="370" t="s">
        <v>356</v>
      </c>
      <c r="AU128" s="370" t="s">
        <v>356</v>
      </c>
      <c r="AV128" s="370" t="s">
        <v>356</v>
      </c>
      <c r="AW128" s="370" t="s">
        <v>356</v>
      </c>
      <c r="AX128" s="370" t="s">
        <v>356</v>
      </c>
      <c r="AY128" s="370" t="s">
        <v>356</v>
      </c>
      <c r="AZ128" s="370" t="s">
        <v>356</v>
      </c>
      <c r="BA128" s="370" t="s">
        <v>356</v>
      </c>
      <c r="BB128" s="370" t="s">
        <v>356</v>
      </c>
      <c r="BC128" s="370">
        <v>989.33</v>
      </c>
      <c r="BD128" s="370" t="s">
        <v>356</v>
      </c>
      <c r="BE128" s="59">
        <v>892.76</v>
      </c>
      <c r="BF128" s="59">
        <v>6.9999999999999999E-4</v>
      </c>
    </row>
    <row r="129" spans="1:58" hidden="1">
      <c r="A129" s="370">
        <v>525.11</v>
      </c>
      <c r="B129" s="370">
        <v>591.51</v>
      </c>
      <c r="C129" s="370">
        <v>590.86</v>
      </c>
      <c r="D129" s="370">
        <v>523.73</v>
      </c>
      <c r="E129" s="370">
        <v>656.5</v>
      </c>
      <c r="F129" s="370">
        <v>656.5</v>
      </c>
      <c r="G129" s="370">
        <v>893.77</v>
      </c>
      <c r="H129" s="370">
        <v>886.6</v>
      </c>
      <c r="I129" s="370">
        <v>988.02</v>
      </c>
      <c r="J129" s="370">
        <v>458.5</v>
      </c>
      <c r="K129" s="370">
        <v>986.58</v>
      </c>
      <c r="L129" s="370" t="s">
        <v>356</v>
      </c>
      <c r="M129" s="370" t="s">
        <v>356</v>
      </c>
      <c r="N129" s="370" t="s">
        <v>356</v>
      </c>
      <c r="O129" s="370">
        <v>657.4</v>
      </c>
      <c r="P129" s="370">
        <v>591.51</v>
      </c>
      <c r="Q129" s="370">
        <v>989.15</v>
      </c>
      <c r="R129" s="370">
        <v>986.59</v>
      </c>
      <c r="S129" s="370">
        <v>489.19</v>
      </c>
      <c r="T129" s="370">
        <v>990.94</v>
      </c>
      <c r="U129" s="370">
        <v>578.98</v>
      </c>
      <c r="V129" s="370">
        <v>531</v>
      </c>
      <c r="W129" s="370">
        <v>530</v>
      </c>
      <c r="X129" s="370">
        <v>989.77</v>
      </c>
      <c r="Y129" s="370">
        <v>659.5</v>
      </c>
      <c r="Z129" s="370">
        <v>197.76</v>
      </c>
      <c r="AA129" s="370">
        <v>530</v>
      </c>
      <c r="AB129" s="370">
        <v>659.5</v>
      </c>
      <c r="AC129" s="370">
        <v>790</v>
      </c>
      <c r="AD129" s="370">
        <v>1008.84</v>
      </c>
      <c r="AE129" s="370">
        <v>690.9</v>
      </c>
      <c r="AF129" s="370">
        <v>797.4</v>
      </c>
      <c r="AG129" s="370">
        <v>88.83</v>
      </c>
      <c r="AH129" s="370">
        <v>789.6</v>
      </c>
      <c r="AI129" s="370">
        <v>889.47</v>
      </c>
      <c r="AJ129" s="370">
        <v>98.7</v>
      </c>
      <c r="AK129" s="370">
        <v>992.55</v>
      </c>
      <c r="AL129" s="370">
        <v>395.75</v>
      </c>
      <c r="AM129" s="370">
        <v>1007.28</v>
      </c>
      <c r="AN129" s="370">
        <v>986</v>
      </c>
      <c r="AO129" s="370">
        <v>615.75</v>
      </c>
      <c r="AP129" s="370">
        <v>689.85</v>
      </c>
      <c r="AQ129" s="370" t="s">
        <v>356</v>
      </c>
      <c r="AR129" s="370" t="s">
        <v>356</v>
      </c>
      <c r="AS129" s="370" t="s">
        <v>356</v>
      </c>
      <c r="AT129" s="370" t="s">
        <v>356</v>
      </c>
      <c r="AU129" s="370" t="s">
        <v>356</v>
      </c>
      <c r="AV129" s="370" t="s">
        <v>356</v>
      </c>
      <c r="AW129" s="370" t="s">
        <v>356</v>
      </c>
      <c r="AX129" s="370" t="s">
        <v>356</v>
      </c>
      <c r="AY129" s="370" t="s">
        <v>356</v>
      </c>
      <c r="AZ129" s="370" t="s">
        <v>356</v>
      </c>
      <c r="BA129" s="370" t="s">
        <v>356</v>
      </c>
      <c r="BB129" s="370" t="s">
        <v>356</v>
      </c>
      <c r="BC129" s="370">
        <v>989.93</v>
      </c>
      <c r="BD129" s="370" t="s">
        <v>356</v>
      </c>
      <c r="BE129" s="59">
        <v>893.11</v>
      </c>
      <c r="BF129" s="59">
        <v>5.9999999999999995E-4</v>
      </c>
    </row>
    <row r="130" spans="1:58" hidden="1">
      <c r="A130" s="370">
        <v>525.6</v>
      </c>
      <c r="B130" s="370">
        <v>591.70000000000005</v>
      </c>
      <c r="C130" s="370">
        <v>591.29999999999995</v>
      </c>
      <c r="D130" s="370">
        <v>524.03</v>
      </c>
      <c r="E130" s="370">
        <v>657</v>
      </c>
      <c r="F130" s="370">
        <v>657</v>
      </c>
      <c r="G130" s="370">
        <v>894.36</v>
      </c>
      <c r="H130" s="370">
        <v>887.04</v>
      </c>
      <c r="I130" s="370">
        <v>988.52</v>
      </c>
      <c r="J130" s="370">
        <v>458.69</v>
      </c>
      <c r="K130" s="370">
        <v>986.89</v>
      </c>
      <c r="L130" s="370" t="s">
        <v>356</v>
      </c>
      <c r="M130" s="370" t="s">
        <v>356</v>
      </c>
      <c r="N130" s="370" t="s">
        <v>356</v>
      </c>
      <c r="O130" s="370">
        <v>657.88</v>
      </c>
      <c r="P130" s="370">
        <v>591.70000000000005</v>
      </c>
      <c r="Q130" s="370">
        <v>989.96</v>
      </c>
      <c r="R130" s="370">
        <v>986.9</v>
      </c>
      <c r="S130" s="370">
        <v>489.39</v>
      </c>
      <c r="T130" s="370">
        <v>991.89</v>
      </c>
      <c r="U130" s="370">
        <v>579.4</v>
      </c>
      <c r="V130" s="370">
        <v>531</v>
      </c>
      <c r="W130" s="370">
        <v>531</v>
      </c>
      <c r="X130" s="370">
        <v>990.3</v>
      </c>
      <c r="Y130" s="370">
        <v>660.5</v>
      </c>
      <c r="Z130" s="370">
        <v>197.94</v>
      </c>
      <c r="AA130" s="370">
        <v>531</v>
      </c>
      <c r="AB130" s="370">
        <v>660.5</v>
      </c>
      <c r="AC130" s="370">
        <v>790</v>
      </c>
      <c r="AD130" s="370">
        <v>1008.84</v>
      </c>
      <c r="AE130" s="370">
        <v>691.6</v>
      </c>
      <c r="AF130" s="370">
        <v>797.6</v>
      </c>
      <c r="AG130" s="370">
        <v>88.92</v>
      </c>
      <c r="AH130" s="370">
        <v>790.4</v>
      </c>
      <c r="AI130" s="370">
        <v>890.28</v>
      </c>
      <c r="AJ130" s="370">
        <v>98.8</v>
      </c>
      <c r="AK130" s="370">
        <v>993.26</v>
      </c>
      <c r="AL130" s="370">
        <v>396.02</v>
      </c>
      <c r="AM130" s="370">
        <v>1007.5</v>
      </c>
      <c r="AN130" s="370">
        <v>987.4</v>
      </c>
      <c r="AO130" s="370">
        <v>616</v>
      </c>
      <c r="AP130" s="370">
        <v>690.73</v>
      </c>
      <c r="AQ130" s="370" t="s">
        <v>356</v>
      </c>
      <c r="AR130" s="370" t="s">
        <v>356</v>
      </c>
      <c r="AS130" s="370" t="s">
        <v>356</v>
      </c>
      <c r="AT130" s="370" t="s">
        <v>356</v>
      </c>
      <c r="AU130" s="370" t="s">
        <v>356</v>
      </c>
      <c r="AV130" s="370" t="s">
        <v>356</v>
      </c>
      <c r="AW130" s="370" t="s">
        <v>356</v>
      </c>
      <c r="AX130" s="370" t="s">
        <v>356</v>
      </c>
      <c r="AY130" s="370" t="s">
        <v>356</v>
      </c>
      <c r="AZ130" s="370" t="s">
        <v>356</v>
      </c>
      <c r="BA130" s="370" t="s">
        <v>356</v>
      </c>
      <c r="BB130" s="370" t="s">
        <v>356</v>
      </c>
      <c r="BC130" s="370">
        <v>990.4</v>
      </c>
      <c r="BD130" s="370" t="s">
        <v>356</v>
      </c>
      <c r="BE130" s="59">
        <v>893.57</v>
      </c>
      <c r="BF130" s="59">
        <v>5.0000000000000001E-4</v>
      </c>
    </row>
    <row r="131" spans="1:58" hidden="1">
      <c r="A131" s="370">
        <v>526.01</v>
      </c>
      <c r="B131" s="370">
        <v>591.96</v>
      </c>
      <c r="C131" s="370">
        <v>591.51</v>
      </c>
      <c r="D131" s="370">
        <v>524.33000000000004</v>
      </c>
      <c r="E131" s="370">
        <v>657.23</v>
      </c>
      <c r="F131" s="370">
        <v>657.23</v>
      </c>
      <c r="G131" s="370">
        <v>895.1</v>
      </c>
      <c r="H131" s="370">
        <v>887.88</v>
      </c>
      <c r="I131" s="370">
        <v>989</v>
      </c>
      <c r="J131" s="370">
        <v>459.24</v>
      </c>
      <c r="K131" s="370">
        <v>987.73</v>
      </c>
      <c r="L131" s="370" t="s">
        <v>356</v>
      </c>
      <c r="M131" s="370" t="s">
        <v>356</v>
      </c>
      <c r="N131" s="370" t="s">
        <v>356</v>
      </c>
      <c r="O131" s="370">
        <v>658</v>
      </c>
      <c r="P131" s="370">
        <v>591.96</v>
      </c>
      <c r="Q131" s="370">
        <v>990.64</v>
      </c>
      <c r="R131" s="370">
        <v>987.74</v>
      </c>
      <c r="S131" s="370">
        <v>489.77</v>
      </c>
      <c r="T131" s="370">
        <v>992.22</v>
      </c>
      <c r="U131" s="370">
        <v>580</v>
      </c>
      <c r="V131" s="370">
        <v>532</v>
      </c>
      <c r="W131" s="370">
        <v>531</v>
      </c>
      <c r="X131" s="370">
        <v>990.95</v>
      </c>
      <c r="Y131" s="370">
        <v>661</v>
      </c>
      <c r="Z131" s="370">
        <v>198.3</v>
      </c>
      <c r="AA131" s="370">
        <v>531</v>
      </c>
      <c r="AB131" s="370">
        <v>661</v>
      </c>
      <c r="AC131" s="370">
        <v>791</v>
      </c>
      <c r="AD131" s="370">
        <v>1009.84</v>
      </c>
      <c r="AE131" s="370">
        <v>692.3</v>
      </c>
      <c r="AF131" s="370">
        <v>797.8</v>
      </c>
      <c r="AG131" s="370">
        <v>89.01</v>
      </c>
      <c r="AH131" s="370">
        <v>791.2</v>
      </c>
      <c r="AI131" s="370">
        <v>891.09</v>
      </c>
      <c r="AJ131" s="370">
        <v>98.9</v>
      </c>
      <c r="AK131" s="370">
        <v>994.49</v>
      </c>
      <c r="AL131" s="370">
        <v>396.37</v>
      </c>
      <c r="AM131" s="370">
        <v>1007.64</v>
      </c>
      <c r="AN131" s="370">
        <v>987.8</v>
      </c>
      <c r="AO131" s="370">
        <v>616.63</v>
      </c>
      <c r="AP131" s="370">
        <v>691.6</v>
      </c>
      <c r="AQ131" s="370" t="s">
        <v>356</v>
      </c>
      <c r="AR131" s="370" t="s">
        <v>356</v>
      </c>
      <c r="AS131" s="370" t="s">
        <v>356</v>
      </c>
      <c r="AT131" s="370" t="s">
        <v>356</v>
      </c>
      <c r="AU131" s="370" t="s">
        <v>356</v>
      </c>
      <c r="AV131" s="370" t="s">
        <v>356</v>
      </c>
      <c r="AW131" s="370" t="s">
        <v>356</v>
      </c>
      <c r="AX131" s="370" t="s">
        <v>356</v>
      </c>
      <c r="AY131" s="370" t="s">
        <v>356</v>
      </c>
      <c r="AZ131" s="370" t="s">
        <v>356</v>
      </c>
      <c r="BA131" s="370" t="s">
        <v>356</v>
      </c>
      <c r="BB131" s="370" t="s">
        <v>356</v>
      </c>
      <c r="BC131" s="370">
        <v>991.18</v>
      </c>
      <c r="BD131" s="370" t="s">
        <v>356</v>
      </c>
      <c r="BE131" s="59">
        <v>893.97</v>
      </c>
      <c r="BF131" s="59">
        <v>4.0000000000000002E-4</v>
      </c>
    </row>
    <row r="132" spans="1:58" hidden="1">
      <c r="A132" s="370">
        <v>526.38</v>
      </c>
      <c r="B132" s="370">
        <v>592.6</v>
      </c>
      <c r="C132" s="370">
        <v>591.80999999999995</v>
      </c>
      <c r="D132" s="370">
        <v>525.17999999999995</v>
      </c>
      <c r="E132" s="370">
        <v>657.56</v>
      </c>
      <c r="F132" s="370">
        <v>657.56</v>
      </c>
      <c r="G132" s="370">
        <v>895.42</v>
      </c>
      <c r="H132" s="370">
        <v>888.71</v>
      </c>
      <c r="I132" s="370">
        <v>989.99</v>
      </c>
      <c r="J132" s="370">
        <v>459.55</v>
      </c>
      <c r="K132" s="370">
        <v>988.17</v>
      </c>
      <c r="L132" s="370" t="s">
        <v>356</v>
      </c>
      <c r="M132" s="370" t="s">
        <v>356</v>
      </c>
      <c r="N132" s="370" t="s">
        <v>356</v>
      </c>
      <c r="O132" s="370">
        <v>658.52</v>
      </c>
      <c r="P132" s="370">
        <v>592.6</v>
      </c>
      <c r="Q132" s="370">
        <v>991.36</v>
      </c>
      <c r="R132" s="370">
        <v>988.17</v>
      </c>
      <c r="S132" s="370">
        <v>490.24</v>
      </c>
      <c r="T132" s="370">
        <v>993.38</v>
      </c>
      <c r="U132" s="370">
        <v>580</v>
      </c>
      <c r="V132" s="370">
        <v>533</v>
      </c>
      <c r="W132" s="370">
        <v>532</v>
      </c>
      <c r="X132" s="370">
        <v>992.22</v>
      </c>
      <c r="Y132" s="370">
        <v>662</v>
      </c>
      <c r="Z132" s="370">
        <v>198.48</v>
      </c>
      <c r="AA132" s="370">
        <v>532</v>
      </c>
      <c r="AB132" s="370">
        <v>662</v>
      </c>
      <c r="AC132" s="370">
        <v>792</v>
      </c>
      <c r="AD132" s="370">
        <v>1009.84</v>
      </c>
      <c r="AE132" s="370">
        <v>693</v>
      </c>
      <c r="AF132" s="370">
        <v>798</v>
      </c>
      <c r="AG132" s="370">
        <v>89.1</v>
      </c>
      <c r="AH132" s="370">
        <v>792</v>
      </c>
      <c r="AI132" s="370">
        <v>891.9</v>
      </c>
      <c r="AJ132" s="370">
        <v>99</v>
      </c>
      <c r="AK132" s="370">
        <v>995.41</v>
      </c>
      <c r="AL132" s="370">
        <v>396.55</v>
      </c>
      <c r="AM132" s="370">
        <v>1007.86</v>
      </c>
      <c r="AN132" s="370">
        <v>989</v>
      </c>
      <c r="AO132" s="370">
        <v>617.25</v>
      </c>
      <c r="AP132" s="370">
        <v>691.78</v>
      </c>
      <c r="AQ132" s="370" t="s">
        <v>356</v>
      </c>
      <c r="AR132" s="370" t="s">
        <v>356</v>
      </c>
      <c r="AS132" s="370" t="s">
        <v>356</v>
      </c>
      <c r="AT132" s="370" t="s">
        <v>356</v>
      </c>
      <c r="AU132" s="370" t="s">
        <v>356</v>
      </c>
      <c r="AV132" s="370" t="s">
        <v>356</v>
      </c>
      <c r="AW132" s="370" t="s">
        <v>356</v>
      </c>
      <c r="AX132" s="370" t="s">
        <v>356</v>
      </c>
      <c r="AY132" s="370" t="s">
        <v>356</v>
      </c>
      <c r="AZ132" s="370" t="s">
        <v>356</v>
      </c>
      <c r="BA132" s="370" t="s">
        <v>356</v>
      </c>
      <c r="BB132" s="370" t="s">
        <v>356</v>
      </c>
      <c r="BC132" s="370">
        <v>992.45</v>
      </c>
      <c r="BD132" s="370" t="s">
        <v>356</v>
      </c>
      <c r="BE132" s="59">
        <v>894.65</v>
      </c>
      <c r="BF132" s="59">
        <v>2.9999999999999997E-4</v>
      </c>
    </row>
    <row r="133" spans="1:58" hidden="1">
      <c r="A133" s="370">
        <v>526.86</v>
      </c>
      <c r="B133" s="370">
        <v>593.29999999999995</v>
      </c>
      <c r="C133" s="370">
        <v>592.66</v>
      </c>
      <c r="D133" s="370">
        <v>525.63</v>
      </c>
      <c r="E133" s="370">
        <v>658.5</v>
      </c>
      <c r="F133" s="370">
        <v>658.5</v>
      </c>
      <c r="G133" s="370">
        <v>896.53</v>
      </c>
      <c r="H133" s="370">
        <v>889.02</v>
      </c>
      <c r="I133" s="370">
        <v>991.51</v>
      </c>
      <c r="J133" s="370">
        <v>460.01</v>
      </c>
      <c r="K133" s="370">
        <v>989.57</v>
      </c>
      <c r="L133" s="370" t="s">
        <v>356</v>
      </c>
      <c r="M133" s="370" t="s">
        <v>356</v>
      </c>
      <c r="N133" s="370" t="s">
        <v>356</v>
      </c>
      <c r="O133" s="370">
        <v>659.38</v>
      </c>
      <c r="P133" s="370">
        <v>593.29999999999995</v>
      </c>
      <c r="Q133" s="370">
        <v>992.28</v>
      </c>
      <c r="R133" s="370">
        <v>989.58</v>
      </c>
      <c r="S133" s="370">
        <v>490.81</v>
      </c>
      <c r="T133" s="370">
        <v>995</v>
      </c>
      <c r="U133" s="370">
        <v>580.6</v>
      </c>
      <c r="V133" s="370">
        <v>534</v>
      </c>
      <c r="W133" s="370">
        <v>532</v>
      </c>
      <c r="X133" s="370">
        <v>993.42</v>
      </c>
      <c r="Y133" s="370">
        <v>663.5</v>
      </c>
      <c r="Z133" s="370">
        <v>198.84</v>
      </c>
      <c r="AA133" s="370">
        <v>532</v>
      </c>
      <c r="AB133" s="370">
        <v>663.5</v>
      </c>
      <c r="AC133" s="370">
        <v>793</v>
      </c>
      <c r="AD133" s="370">
        <v>1009.84</v>
      </c>
      <c r="AE133" s="370">
        <v>693.7</v>
      </c>
      <c r="AF133" s="370">
        <v>798.2</v>
      </c>
      <c r="AG133" s="370">
        <v>89.19</v>
      </c>
      <c r="AH133" s="370">
        <v>792.8</v>
      </c>
      <c r="AI133" s="370">
        <v>892.71</v>
      </c>
      <c r="AJ133" s="370">
        <v>99.1</v>
      </c>
      <c r="AK133" s="370">
        <v>996.62</v>
      </c>
      <c r="AL133" s="370">
        <v>397.2</v>
      </c>
      <c r="AM133" s="370">
        <v>1008.1</v>
      </c>
      <c r="AN133" s="370">
        <v>990.4</v>
      </c>
      <c r="AO133" s="370">
        <v>617.88</v>
      </c>
      <c r="AP133" s="370">
        <v>693.35</v>
      </c>
      <c r="AQ133" s="370" t="s">
        <v>356</v>
      </c>
      <c r="AR133" s="370" t="s">
        <v>356</v>
      </c>
      <c r="AS133" s="370" t="s">
        <v>356</v>
      </c>
      <c r="AT133" s="370" t="s">
        <v>356</v>
      </c>
      <c r="AU133" s="370" t="s">
        <v>356</v>
      </c>
      <c r="AV133" s="370" t="s">
        <v>356</v>
      </c>
      <c r="AW133" s="370" t="s">
        <v>356</v>
      </c>
      <c r="AX133" s="370" t="s">
        <v>356</v>
      </c>
      <c r="AY133" s="370" t="s">
        <v>356</v>
      </c>
      <c r="AZ133" s="370" t="s">
        <v>356</v>
      </c>
      <c r="BA133" s="370" t="s">
        <v>356</v>
      </c>
      <c r="BB133" s="370" t="s">
        <v>356</v>
      </c>
      <c r="BC133" s="370">
        <v>992.91</v>
      </c>
      <c r="BD133" s="370" t="s">
        <v>356</v>
      </c>
      <c r="BE133" s="59">
        <v>895.35</v>
      </c>
      <c r="BF133" s="59">
        <v>2.0000000000000001E-4</v>
      </c>
    </row>
    <row r="134" spans="1:58" hidden="1">
      <c r="A134" s="370">
        <v>528.16999999999996</v>
      </c>
      <c r="B134" s="370">
        <v>594.34</v>
      </c>
      <c r="C134" s="370">
        <v>593.55999999999995</v>
      </c>
      <c r="D134" s="370">
        <v>526.33000000000004</v>
      </c>
      <c r="E134" s="370">
        <v>659.5</v>
      </c>
      <c r="F134" s="370">
        <v>659.5</v>
      </c>
      <c r="G134" s="370">
        <v>898.94</v>
      </c>
      <c r="H134" s="370">
        <v>891.58</v>
      </c>
      <c r="I134" s="370">
        <v>992.93</v>
      </c>
      <c r="J134" s="370">
        <v>461.15</v>
      </c>
      <c r="K134" s="370">
        <v>991.04</v>
      </c>
      <c r="L134" s="370" t="s">
        <v>356</v>
      </c>
      <c r="M134" s="370" t="s">
        <v>356</v>
      </c>
      <c r="N134" s="370" t="s">
        <v>356</v>
      </c>
      <c r="O134" s="370">
        <v>660.88</v>
      </c>
      <c r="P134" s="370">
        <v>594.34</v>
      </c>
      <c r="Q134" s="370">
        <v>994.41</v>
      </c>
      <c r="R134" s="370">
        <v>991.05</v>
      </c>
      <c r="S134" s="370">
        <v>491.26</v>
      </c>
      <c r="T134" s="370">
        <v>997.23</v>
      </c>
      <c r="U134" s="370">
        <v>582.14</v>
      </c>
      <c r="V134" s="370">
        <v>535</v>
      </c>
      <c r="W134" s="370">
        <v>534</v>
      </c>
      <c r="X134" s="370">
        <v>994.12</v>
      </c>
      <c r="Y134" s="370">
        <v>664.5</v>
      </c>
      <c r="Z134" s="370">
        <v>199.32</v>
      </c>
      <c r="AA134" s="370">
        <v>534</v>
      </c>
      <c r="AB134" s="370">
        <v>664.5</v>
      </c>
      <c r="AC134" s="370">
        <v>794</v>
      </c>
      <c r="AD134" s="370">
        <v>1011.84</v>
      </c>
      <c r="AE134" s="370">
        <v>694.4</v>
      </c>
      <c r="AF134" s="370">
        <v>798.4</v>
      </c>
      <c r="AG134" s="370">
        <v>89.28</v>
      </c>
      <c r="AH134" s="370">
        <v>793.6</v>
      </c>
      <c r="AI134" s="370">
        <v>893.52</v>
      </c>
      <c r="AJ134" s="370">
        <v>99.2</v>
      </c>
      <c r="AK134" s="370">
        <v>998.5</v>
      </c>
      <c r="AL134" s="370">
        <v>397.84</v>
      </c>
      <c r="AM134" s="370">
        <v>1008.32</v>
      </c>
      <c r="AN134" s="370">
        <v>992.4</v>
      </c>
      <c r="AO134" s="370">
        <v>618.75</v>
      </c>
      <c r="AP134" s="370">
        <v>694.4</v>
      </c>
      <c r="AQ134" s="370" t="s">
        <v>356</v>
      </c>
      <c r="AR134" s="370" t="s">
        <v>356</v>
      </c>
      <c r="AS134" s="370" t="s">
        <v>356</v>
      </c>
      <c r="AT134" s="370" t="s">
        <v>356</v>
      </c>
      <c r="AU134" s="370" t="s">
        <v>356</v>
      </c>
      <c r="AV134" s="370" t="s">
        <v>356</v>
      </c>
      <c r="AW134" s="370" t="s">
        <v>356</v>
      </c>
      <c r="AX134" s="370" t="s">
        <v>356</v>
      </c>
      <c r="AY134" s="370" t="s">
        <v>356</v>
      </c>
      <c r="AZ134" s="370" t="s">
        <v>356</v>
      </c>
      <c r="BA134" s="370" t="s">
        <v>356</v>
      </c>
      <c r="BB134" s="370" t="s">
        <v>356</v>
      </c>
      <c r="BC134" s="370">
        <v>994.12</v>
      </c>
      <c r="BD134" s="370" t="s">
        <v>356</v>
      </c>
      <c r="BE134" s="59">
        <v>895.94</v>
      </c>
      <c r="BF134" s="59">
        <v>1E-4</v>
      </c>
    </row>
  </sheetData>
  <sheetProtection algorithmName="SHA-512" hashValue="kgbht7t9uPiI0pKlBn1QjowO9XYYx9K3asaMO16+T+z9WeOyoGxP9G6U0j1leYs1IbZgSmVUgOyC/1DMlH+pOA==" saltValue="QDL27FrwEeR0CKYS/YzckQ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4"/>
  <sheetViews>
    <sheetView topLeftCell="AH1048576" zoomScale="70" zoomScaleNormal="70" workbookViewId="0">
      <selection activeCell="AT21" sqref="A1:XFD1048576"/>
    </sheetView>
  </sheetViews>
  <sheetFormatPr defaultRowHeight="16.5" zeroHeight="1"/>
  <cols>
    <col min="1" max="1" width="8.25" style="59" customWidth="1"/>
    <col min="2" max="16384" width="9" style="59"/>
  </cols>
  <sheetData>
    <row r="1" spans="1:59" ht="18.75" hidden="1" customHeight="1">
      <c r="A1" s="61" t="s">
        <v>16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61" t="s">
        <v>26</v>
      </c>
      <c r="L1" s="61" t="s">
        <v>27</v>
      </c>
      <c r="M1" s="61" t="s">
        <v>28</v>
      </c>
      <c r="N1" s="61" t="s">
        <v>29</v>
      </c>
      <c r="O1" s="61" t="s">
        <v>30</v>
      </c>
      <c r="P1" s="61" t="s">
        <v>31</v>
      </c>
      <c r="Q1" s="61" t="s">
        <v>32</v>
      </c>
      <c r="R1" s="61" t="s">
        <v>33</v>
      </c>
      <c r="S1" s="61" t="s">
        <v>34</v>
      </c>
      <c r="T1" s="61" t="s">
        <v>35</v>
      </c>
      <c r="U1" s="61" t="s">
        <v>36</v>
      </c>
      <c r="V1" s="61" t="s">
        <v>195</v>
      </c>
      <c r="W1" s="61" t="s">
        <v>196</v>
      </c>
      <c r="X1" s="61" t="s">
        <v>197</v>
      </c>
      <c r="Y1" s="61" t="s">
        <v>198</v>
      </c>
      <c r="Z1" s="61" t="s">
        <v>199</v>
      </c>
      <c r="AA1" s="61" t="s">
        <v>200</v>
      </c>
      <c r="AB1" s="61" t="s">
        <v>201</v>
      </c>
      <c r="AC1" s="61" t="s">
        <v>202</v>
      </c>
      <c r="AD1" s="61" t="s">
        <v>203</v>
      </c>
      <c r="AE1" s="61" t="s">
        <v>204</v>
      </c>
      <c r="AF1" s="61" t="s">
        <v>205</v>
      </c>
      <c r="AG1" s="61" t="s">
        <v>206</v>
      </c>
      <c r="AH1" s="61" t="s">
        <v>207</v>
      </c>
      <c r="AI1" s="61" t="s">
        <v>208</v>
      </c>
      <c r="AJ1" s="61" t="s">
        <v>209</v>
      </c>
      <c r="AK1" s="61" t="s">
        <v>210</v>
      </c>
      <c r="AL1" s="61" t="s">
        <v>211</v>
      </c>
      <c r="AM1" s="61" t="s">
        <v>212</v>
      </c>
      <c r="AN1" s="61" t="s">
        <v>213</v>
      </c>
      <c r="AO1" s="61" t="s">
        <v>214</v>
      </c>
      <c r="AP1" s="61" t="s">
        <v>215</v>
      </c>
      <c r="AQ1" s="61" t="s">
        <v>216</v>
      </c>
      <c r="AR1" s="61" t="s">
        <v>217</v>
      </c>
      <c r="AS1" s="61" t="s">
        <v>218</v>
      </c>
      <c r="AT1" s="61" t="s">
        <v>219</v>
      </c>
      <c r="AU1" s="61" t="s">
        <v>220</v>
      </c>
      <c r="AV1" s="61" t="s">
        <v>221</v>
      </c>
      <c r="AW1" s="61" t="s">
        <v>222</v>
      </c>
      <c r="AX1" s="61" t="s">
        <v>223</v>
      </c>
      <c r="AY1" s="61" t="s">
        <v>224</v>
      </c>
      <c r="AZ1" s="61" t="s">
        <v>225</v>
      </c>
      <c r="BA1" s="61" t="s">
        <v>226</v>
      </c>
      <c r="BB1" s="61" t="s">
        <v>227</v>
      </c>
      <c r="BC1" s="61" t="s">
        <v>228</v>
      </c>
      <c r="BD1" s="61" t="s">
        <v>229</v>
      </c>
      <c r="BE1" s="72" t="s">
        <v>1006</v>
      </c>
      <c r="BF1" s="63" t="s">
        <v>230</v>
      </c>
      <c r="BG1" s="63" t="s">
        <v>231</v>
      </c>
    </row>
    <row r="2" spans="1:59" ht="18.75" hidden="1" customHeight="1">
      <c r="A2" s="62">
        <f>INDEX(대학별계산!$I$7:$I$307,COLUMN(A1),1,1)</f>
        <v>513.928</v>
      </c>
      <c r="B2" s="62">
        <f>INDEX(대학별계산!$I$7:$I$307,COLUMN(B1),1,1)</f>
        <v>581.02650000000006</v>
      </c>
      <c r="C2" s="62">
        <f>INDEX(대학별계산!$I$7:$I$307,COLUMN(C1),1,1)</f>
        <v>580.37850000000003</v>
      </c>
      <c r="D2" s="62">
        <f>INDEX(대학별계산!$I$7:$I$307,COLUMN(D1),1,1)</f>
        <v>511.428</v>
      </c>
      <c r="E2" s="62">
        <f>INDEX(대학별계산!$I$7:$I$307,COLUMN(E1),1,1)</f>
        <v>644.86500000000001</v>
      </c>
      <c r="F2" s="62">
        <f>INDEX(대학별계산!$I$7:$I$307,COLUMN(F1),1,1)</f>
        <v>644.86500000000001</v>
      </c>
      <c r="G2" s="62">
        <f>INDEX(대학별계산!$I$7:$I$307,COLUMN(G1),1,1)*0.9</f>
        <v>878.3747699966392</v>
      </c>
      <c r="H2" s="62">
        <f>INDEX(대학별계산!$I$7:$I$307,COLUMN(H1),1,1)</f>
        <v>869.0555927662424</v>
      </c>
      <c r="I2" s="62">
        <f>INDEX(대학별계산!$I$7:$I$307,COLUMN(I1),1,1)</f>
        <v>969.60589185867502</v>
      </c>
      <c r="J2" s="62">
        <f>INDEX(대학별계산!$I$7:$I$307,COLUMN(J1),1,1)</f>
        <v>448.98700000000002</v>
      </c>
      <c r="K2" s="62">
        <f>INDEX(대학별계산!$I$7:$I$307,COLUMN(K1),1,1)</f>
        <v>968.92463253440997</v>
      </c>
      <c r="L2" s="62">
        <f>INDEX(대학별계산!$I$7:$I$307,COLUMN(L1),1,1)</f>
        <v>578.29500000000007</v>
      </c>
      <c r="M2" s="62">
        <f>INDEX(대학별계산!$I$7:$I$307,COLUMN(M1),1,1)</f>
        <v>644.92000000000007</v>
      </c>
      <c r="N2" s="62">
        <f>INDEX(대학별계산!$I$7:$I$307,COLUMN(N1),1,1)</f>
        <v>65.166666666666657</v>
      </c>
      <c r="O2" s="62">
        <f>INDEX(대학별계산!$I$7:$I$307,COLUMN(O1),1,1)/0.8</f>
        <v>642.91660000000002</v>
      </c>
      <c r="P2" s="62">
        <f>INDEX(대학별계산!$I$7:$I$307,COLUMN(P1),1,1)*0.9</f>
        <v>581.02650000000006</v>
      </c>
      <c r="Q2" s="62">
        <f>INDEX(대학별계산!$I$7:$I$307,COLUMN(Q1),1,1)</f>
        <v>967.27156627836666</v>
      </c>
      <c r="R2" s="62">
        <f>INDEX(대학별계산!$I$7:$I$307,COLUMN(R1),1,1)</f>
        <v>968.92576899777112</v>
      </c>
      <c r="S2" s="62">
        <f>INDEX(대학별계산!$I$7:$I$307,COLUMN(S1),1,1)</f>
        <v>479.73625000000004</v>
      </c>
      <c r="T2" s="62">
        <f>INDEX(대학별계산!$I$7:$I$307,COLUMN(T1),1,1)</f>
        <v>968.81663128893274</v>
      </c>
      <c r="U2" s="62">
        <f>INDEX(대학별계산!$I$7:$I$307,COLUMN(U1),1,1)</f>
        <v>566.72</v>
      </c>
      <c r="V2" s="62">
        <f>INDEX(대학별계산!$I$7:$I$307,COLUMN(V1),1,1)</f>
        <v>522</v>
      </c>
      <c r="W2" s="62">
        <f>INDEX(대학별계산!$I$7:$I$307,COLUMN(W1),1,1)</f>
        <v>519</v>
      </c>
      <c r="X2" s="62">
        <f>INDEX(대학별계산!$I$7:$I$307,COLUMN(X1),1,1)</f>
        <v>965.76578951006911</v>
      </c>
      <c r="Y2" s="62">
        <f>INDEX(대학별계산!$I$7:$I$307,COLUMN(Y1),1,1)</f>
        <v>646</v>
      </c>
      <c r="Z2" s="62">
        <f>INDEX(대학별계산!$I$7:$I$307,COLUMN(Z1),1,1)</f>
        <v>193.73999999999998</v>
      </c>
      <c r="AA2" s="62">
        <f>INDEX(대학별계산!$I$7:$I$307,COLUMN(AA1),1,1)</f>
        <v>519</v>
      </c>
      <c r="AB2" s="62">
        <f>INDEX(대학별계산!$I$7:$I$307,COLUMN(AB1),1,1)</f>
        <v>646</v>
      </c>
      <c r="AC2" s="62">
        <f>INDEX(대학별계산!$I$7:$I$307,COLUMN(AC1),1,1)</f>
        <v>769</v>
      </c>
      <c r="AD2" s="62">
        <f>INDEX(대학별계산!$I$7:$I$307,COLUMN(AD1),1,1)</f>
        <v>996.36</v>
      </c>
      <c r="AE2" s="62">
        <f>INDEX(대학별계산!$I$7:$I$307,COLUMN(AE1),1,1)</f>
        <v>672.7</v>
      </c>
      <c r="AF2" s="62">
        <f>INDEX(대학별계산!$I$7:$I$307,COLUMN(AF1),1,1)</f>
        <v>792.2</v>
      </c>
      <c r="AG2" s="62">
        <f>INDEX(대학별계산!$I$7:$I$307,COLUMN(AG1),1,1)*0.1</f>
        <v>86.490000000000009</v>
      </c>
      <c r="AH2" s="62">
        <f>INDEX(대학별계산!$I$7:$I$307,COLUMN(AH1),1,1)</f>
        <v>768.8</v>
      </c>
      <c r="AI2" s="62">
        <f>INDEX(대학별계산!$I$7:$I$307,COLUMN(AI1),1,1)</f>
        <v>868.41</v>
      </c>
      <c r="AJ2" s="62">
        <f>INDEX(대학별계산!$I$7:$I$307,COLUMN(AJ1),1,1)/4</f>
        <v>96.1</v>
      </c>
      <c r="AK2" s="62">
        <f>INDEX(대학별계산!$I$7:$I$307,COLUMN(AK1),1,1)</f>
        <v>970.96218908353103</v>
      </c>
      <c r="AL2" s="62">
        <f>INDEX(대학별계산!$I$7:$I$307,COLUMN(AL1),1,1)</f>
        <v>387.08914713141104</v>
      </c>
      <c r="AM2" s="62">
        <f>INDEX(대학별계산!$I$7:$I$307,COLUMN(AM1),1,1)</f>
        <v>1001.9</v>
      </c>
      <c r="AN2" s="62">
        <f>INDEX(대학별계산!$I$7:$I$307,COLUMN(AN1),1,1)</f>
        <v>962.19999999999993</v>
      </c>
      <c r="AO2" s="62">
        <f>INDEX(대학별계산!$I$7:$I$307,COLUMN(AO1),1,1)</f>
        <v>601.625</v>
      </c>
      <c r="AP2" s="62">
        <f>INDEX(대학별계산!$I$7:$I$307,COLUMN(AP1),1,1)</f>
        <v>673.57500000000005</v>
      </c>
      <c r="AQ2" s="62">
        <f>INDEX(대학별계산!$I$7:$I$307,COLUMN(AQ1),1,1)</f>
        <v>961.25</v>
      </c>
      <c r="AR2" s="62">
        <f>INDEX(대학별계산!$I$7:$I$307,COLUMN(AR1),1,1)</f>
        <v>864.90000000000009</v>
      </c>
      <c r="AS2" s="62">
        <f>INDEX(대학별계산!$I$7:$I$307,COLUMN(AS1),1,1)</f>
        <v>551.4375</v>
      </c>
      <c r="AT2" s="62">
        <f>INDEX(대학별계산!$I$7:$I$307,COLUMN(AT1),1,1)</f>
        <v>774.17829426282208</v>
      </c>
      <c r="AU2" s="62">
        <f>INDEX(대학별계산!$I$7:$I$307,COLUMN(AU1),1,1)</f>
        <v>968.48406185837825</v>
      </c>
      <c r="AV2" s="62">
        <f>INDEX(대학별계산!$I$7:$I$307,COLUMN(AV1),1,1)</f>
        <v>956.5</v>
      </c>
      <c r="AW2" s="62">
        <f>INDEX(대학별계산!$I$7:$I$307,COLUMN(AW1),1,1)</f>
        <v>646</v>
      </c>
      <c r="AX2" s="62">
        <f>INDEX(대학별계산!$I$7:$I$307,COLUMN(AX1),1,1)</f>
        <v>1009.5625</v>
      </c>
      <c r="AY2" s="62">
        <f>INDEX(대학별계산!$I$7:$I$307,COLUMN(AY1),1,1)</f>
        <v>1009.5625</v>
      </c>
      <c r="AZ2" s="62">
        <f>INDEX(대학별계산!$I$7:$I$307,COLUMN(AZ1),1,1)</f>
        <v>418.15</v>
      </c>
      <c r="BA2" s="62">
        <f>INDEX(대학별계산!$I$7:$I$307,COLUMN(BA1),1,1)</f>
        <v>961</v>
      </c>
      <c r="BB2" s="62">
        <f>INDEX(대학별계산!$I$7:$I$307,COLUMN(BB1),1,1)</f>
        <v>607.5</v>
      </c>
      <c r="BC2" s="62">
        <f>INDEX(대학별계산!$I$7:$I$307,COLUMN(BC1),1,1)</f>
        <v>966.31110312264525</v>
      </c>
      <c r="BD2" s="62">
        <f>INDEX(대학별계산!$I$7:$I$307,COLUMN(BD1),1,1)</f>
        <v>332.53125</v>
      </c>
      <c r="BE2" s="385">
        <f>대학별계산!I67</f>
        <v>877.50725026852842</v>
      </c>
      <c r="BF2" s="63"/>
      <c r="BG2" s="63"/>
    </row>
    <row r="3" spans="1:59" ht="18.75" hidden="1" customHeight="1">
      <c r="A3" s="67">
        <f>INDEX(A$7:$BF$301,MATCH(A2,A$7:A$301)+1,59-COLUMN(A2),1)</f>
        <v>9.9000000000000008E-3</v>
      </c>
      <c r="B3" s="67">
        <f>INDEX(B$7:$BF$301,MATCH(B2,B$7:B$301)+1,59-COLUMN(B2),1)</f>
        <v>6.1000000000000004E-3</v>
      </c>
      <c r="C3" s="67">
        <f>INDEX(C$7:$BF$301,MATCH(C2,C$7:C$301)+1,59-COLUMN(C2),1)</f>
        <v>6.4000000000000003E-3</v>
      </c>
      <c r="D3" s="67">
        <f>INDEX(D$7:$BF$301,MATCH(D2,D$7:D$301)+1,59-COLUMN(D2),1)</f>
        <v>1.21E-2</v>
      </c>
      <c r="E3" s="67">
        <f>INDEX(E$7:$BF$301,MATCH(E2,E$7:E$301)+1,59-COLUMN(E2),1)</f>
        <v>6.4000000000000003E-3</v>
      </c>
      <c r="F3" s="67">
        <f>INDEX(F$7:$BF$301,MATCH(F2,F$7:F$301)+1,59-COLUMN(F2),1)</f>
        <v>6.4000000000000003E-3</v>
      </c>
      <c r="G3" s="67">
        <f>INDEX(G$7:$BF$301,MATCH(G2,G$7:G$301)+1,59-COLUMN(G2),1)</f>
        <v>6.4000000000000003E-3</v>
      </c>
      <c r="H3" s="67">
        <f>INDEX(H$7:$BF$301,MATCH(H2,H$7:H$301)+1,59-COLUMN(H2),1)</f>
        <v>6.7000000000000002E-3</v>
      </c>
      <c r="I3" s="67">
        <f>INDEX(I$7:$BF$301,MATCH(I2,I$7:I$301)+1,59-COLUMN(I2),1)</f>
        <v>7.3000000000000001E-3</v>
      </c>
      <c r="J3" s="67">
        <f>INDEX(J$7:$BF$301,MATCH(J2,J$7:J$301)+1,59-COLUMN(J2),1)</f>
        <v>9.1999999999999998E-3</v>
      </c>
      <c r="K3" s="67">
        <f>INDEX(K$7:$BF$301,MATCH(K2,K$7:K$301)+1,59-COLUMN(K2),1)</f>
        <v>6.7000000000000002E-3</v>
      </c>
      <c r="L3" s="67" t="e">
        <f>INDEX(L$7:$BF$301,MATCH(L2,L$7:L$301)+1,59-COLUMN(L2),1)</f>
        <v>#N/A</v>
      </c>
      <c r="M3" s="67" t="e">
        <f>INDEX(M$7:$BF$301,MATCH(M2,M$7:M$301)+1,59-COLUMN(M2),1)</f>
        <v>#N/A</v>
      </c>
      <c r="N3" s="67" t="e">
        <f>INDEX(N$7:$BF$301,MATCH(N2,N$7:N$301)+1,59-COLUMN(N2),1)</f>
        <v>#N/A</v>
      </c>
      <c r="O3" s="67">
        <f>INDEX(O$7:$BF$301,MATCH(O2,O$7:O$301)+1,59-COLUMN(O2),1)</f>
        <v>9.9000000000000008E-3</v>
      </c>
      <c r="P3" s="67">
        <f>INDEX(P$7:$BF$301,MATCH(P2,P$7:P$301)+1,59-COLUMN(P2),1)</f>
        <v>6.1000000000000004E-3</v>
      </c>
      <c r="Q3" s="67">
        <f>INDEX(Q$7:$BF$301,MATCH(Q2,Q$7:Q$301)+1,59-COLUMN(Q2),1)</f>
        <v>1.0500000000000001E-2</v>
      </c>
      <c r="R3" s="67">
        <f>INDEX(R$7:$BF$301,MATCH(R2,R$7:R$301)+1,59-COLUMN(R2),1)</f>
        <v>6.7000000000000002E-3</v>
      </c>
      <c r="S3" s="67">
        <f>INDEX(S$7:$BF$301,MATCH(S2,S$7:S$301)+1,59-COLUMN(S2),1)</f>
        <v>1.21E-2</v>
      </c>
      <c r="T3" s="67">
        <f>INDEX(T$7:$BF$301,MATCH(T2,T$7:T$301)+1,59-COLUMN(T2),1)</f>
        <v>1.0500000000000001E-2</v>
      </c>
      <c r="U3" s="67">
        <f>INDEX(U$7:$BF$301,MATCH(U2,U$7:U$301)+1,59-COLUMN(U2),1)</f>
        <v>9.1999999999999998E-3</v>
      </c>
      <c r="V3" s="67">
        <f>INDEX(V$7:$BF$301,MATCH(V2,V$7:V$301)+1,59-COLUMN(V2),1)</f>
        <v>4.4999999999999997E-3</v>
      </c>
      <c r="W3" s="67">
        <f>INDEX(W$7:$BF$301,MATCH(W2,W$7:W$301)+1,59-COLUMN(W2),1)</f>
        <v>6.4000000000000003E-3</v>
      </c>
      <c r="X3" s="67">
        <f>INDEX(X$7:$BF$301,MATCH(X2,X$7:X$301)+1,59-COLUMN(X2),1)</f>
        <v>1.0500000000000001E-2</v>
      </c>
      <c r="Y3" s="67">
        <f>INDEX(Y$7:$BF$301,MATCH(Y2,Y$7:Y$301)+1,59-COLUMN(Y2),1)</f>
        <v>7.7000000000000002E-3</v>
      </c>
      <c r="Z3" s="67">
        <f>INDEX(Z$7:$BF$301,MATCH(Z2,Z$7:Z$301)+1,59-COLUMN(Z2),1)</f>
        <v>8.0000000000000002E-3</v>
      </c>
      <c r="AA3" s="67">
        <f>INDEX(AA$7:$BF$301,MATCH(AA2,AA$7:AA$301)+1,59-COLUMN(AA2),1)</f>
        <v>6.4000000000000003E-3</v>
      </c>
      <c r="AB3" s="67">
        <f>INDEX(AB$7:$BF$301,MATCH(AB2,AB$7:AB$301)+1,59-COLUMN(AB2),1)</f>
        <v>7.7000000000000002E-3</v>
      </c>
      <c r="AC3" s="67">
        <f>INDEX(AC$7:$BF$301,MATCH(AC2,AC$7:AC$301)+1,59-COLUMN(AC2),1)</f>
        <v>7.3000000000000001E-3</v>
      </c>
      <c r="AD3" s="67">
        <f>INDEX(AD$7:$BF$301,MATCH(AD2,AD$7:AD$301)+1,59-COLUMN(AD2),1)</f>
        <v>4.7999999999999996E-3</v>
      </c>
      <c r="AE3" s="67">
        <f>INDEX(AE$7:$BF$301,MATCH(AE2,AE$7:AE$301)+1,59-COLUMN(AE2),1)</f>
        <v>8.0000000000000002E-3</v>
      </c>
      <c r="AF3" s="67">
        <f>INDEX(AF$7:$BF$301,MATCH(AF2,AF$7:AF$301)+1,59-COLUMN(AF2),1)</f>
        <v>8.0000000000000002E-3</v>
      </c>
      <c r="AG3" s="67">
        <f>INDEX(AG$7:$BF$301,MATCH(AG2,AG$7:AG$301)+1,59-COLUMN(AG2),1)</f>
        <v>8.3000000000000001E-3</v>
      </c>
      <c r="AH3" s="67">
        <f>INDEX(AH$7:$BF$301,MATCH(AH2,AH$7:AH$301)+1,59-COLUMN(AH2),1)</f>
        <v>8.0000000000000002E-3</v>
      </c>
      <c r="AI3" s="67">
        <f>INDEX(AI$7:$BF$301,MATCH(AI2,AI$7:AI$301)+1,59-COLUMN(AI2),1)</f>
        <v>8.0000000000000002E-3</v>
      </c>
      <c r="AJ3" s="67">
        <f>INDEX(AJ$7:$BF$301,MATCH(AJ2,AJ$7:AJ$301)+1,59-COLUMN(AJ2),1)</f>
        <v>8.0000000000000002E-3</v>
      </c>
      <c r="AK3" s="67">
        <f>INDEX(AK$7:$BF$301,MATCH(AK2,AK$7:AK$301)+1,59-COLUMN(AK2),1)</f>
        <v>8.3000000000000001E-3</v>
      </c>
      <c r="AL3" s="67">
        <f>INDEX(AL$7:$BF$301,MATCH(AL2,AL$7:AL$301)+1,59-COLUMN(AL2),1)</f>
        <v>8.6E-3</v>
      </c>
      <c r="AM3" s="67">
        <f>INDEX(AM$7:$BF$301,MATCH(AM2,AM$7:AM$301)+1,59-COLUMN(AM2),1)</f>
        <v>8.0000000000000002E-3</v>
      </c>
      <c r="AN3" s="67">
        <f>INDEX(AN$7:$BF$301,MATCH(AN2,AN$7:AN$301)+1,59-COLUMN(AN2),1)</f>
        <v>7.0000000000000001E-3</v>
      </c>
      <c r="AO3" s="67">
        <f>INDEX(AO$7:$BF$301,MATCH(AO2,AO$7:AO$301)+1,59-COLUMN(AO2),1)</f>
        <v>8.6E-3</v>
      </c>
      <c r="AP3" s="67">
        <f>INDEX(AP$7:$BF$301,MATCH(AP2,AP$7:AP$301)+1,59-COLUMN(AP2),1)</f>
        <v>5.1000000000000004E-3</v>
      </c>
      <c r="AQ3" s="67" t="e">
        <f>INDEX(AQ$7:$BF$301,MATCH(AQ2,AQ$7:AQ$301)+1,59-COLUMN(AQ2),1)</f>
        <v>#N/A</v>
      </c>
      <c r="AR3" s="67" t="e">
        <f>INDEX(AR$7:$BF$301,MATCH(AR2,AR$7:AR$301)+1,59-COLUMN(AR2),1)</f>
        <v>#N/A</v>
      </c>
      <c r="AS3" s="67" t="e">
        <f>INDEX(AS$7:$BF$301,MATCH(AS2,AS$7:AS$301)+1,59-COLUMN(AS2),1)</f>
        <v>#N/A</v>
      </c>
      <c r="AT3" s="67" t="e">
        <f>INDEX(AT$7:$BF$301,MATCH(AT2,AT$7:AT$301)+1,59-COLUMN(AT2),1)</f>
        <v>#N/A</v>
      </c>
      <c r="AU3" s="67" t="e">
        <f>INDEX(AU$7:$BF$301,MATCH(AU2,AU$7:AU$301)+1,59-COLUMN(AU2),1)</f>
        <v>#N/A</v>
      </c>
      <c r="AV3" s="67" t="e">
        <f>INDEX(AV$7:$BF$301,MATCH(AV2,AV$7:AV$301)+1,59-COLUMN(AV2),1)</f>
        <v>#N/A</v>
      </c>
      <c r="AW3" s="67" t="e">
        <f>INDEX(AW$7:$BF$301,MATCH(AW2,AW$7:AW$301)+1,59-COLUMN(AW2),1)</f>
        <v>#N/A</v>
      </c>
      <c r="AX3" s="67" t="e">
        <f>INDEX(AX$7:$BF$301,MATCH(AX2,AX$7:AX$301)+1,59-COLUMN(AX2),1)</f>
        <v>#N/A</v>
      </c>
      <c r="AY3" s="67" t="e">
        <f>INDEX(AY$7:$BF$301,MATCH(AY2,AY$7:AY$301)+1,59-COLUMN(AY2),1)</f>
        <v>#N/A</v>
      </c>
      <c r="AZ3" s="67" t="e">
        <f>INDEX(AZ$7:$BF$301,MATCH(AZ2,AZ$7:AZ$301)+1,59-COLUMN(AZ2),1)</f>
        <v>#N/A</v>
      </c>
      <c r="BA3" s="67" t="e">
        <f>INDEX(BA$7:$BF$301,MATCH(BA2,BA$7:BA$301)+1,59-COLUMN(BA2),1)</f>
        <v>#N/A</v>
      </c>
      <c r="BB3" s="67" t="e">
        <f>INDEX(BB$7:$BF$301,MATCH(BB2,BB$7:BB$301)+1,59-COLUMN(BB2),1)</f>
        <v>#N/A</v>
      </c>
      <c r="BC3" s="67">
        <f>INDEX(BC$7:$BF$301,MATCH(BC2,BC$7:BC$301)+1,59-COLUMN(BC2),1)</f>
        <v>1.0200000000000001E-2</v>
      </c>
      <c r="BD3" s="67" t="e">
        <f>INDEX(BD$7:$BF$301,MATCH(BD2,BD$7:BD$301)+1,59-COLUMN(BD2),1)</f>
        <v>#N/A</v>
      </c>
      <c r="BE3" s="67">
        <f>INDEX(BE$7:$BF$301,MATCH(BE2,BE$7:BE$301)+1,59-COLUMN(BE2),1)</f>
        <v>9.1999999999999998E-3</v>
      </c>
      <c r="BF3" s="65"/>
      <c r="BG3" s="65"/>
    </row>
    <row r="4" spans="1:59" ht="18.75" hidden="1" customHeight="1">
      <c r="A4" s="67">
        <f>INDEX(A$7:$BF$301,MATCH(A2,A$7:A$301),59-COLUMN(A2),1)</f>
        <v>1.0200000000000001E-2</v>
      </c>
      <c r="B4" s="67">
        <f>INDEX(B$7:$BF$301,MATCH(B2,B$7:B$301),59-COLUMN(B2),1)</f>
        <v>6.4000000000000003E-3</v>
      </c>
      <c r="C4" s="67">
        <f>INDEX(C$7:$BF$301,MATCH(C2,C$7:C$301),59-COLUMN(C2),1)</f>
        <v>6.7000000000000002E-3</v>
      </c>
      <c r="D4" s="67">
        <f>INDEX(D$7:$BF$301,MATCH(D2,D$7:D$301),59-COLUMN(D2),1)</f>
        <v>1.24E-2</v>
      </c>
      <c r="E4" s="67">
        <f>INDEX(E$7:$BF$301,MATCH(E2,E$7:E$301),59-COLUMN(E2),1)</f>
        <v>6.7000000000000002E-3</v>
      </c>
      <c r="F4" s="67">
        <f>INDEX(F$7:$BF$301,MATCH(F2,F$7:F$301),59-COLUMN(F2),1)</f>
        <v>6.7000000000000002E-3</v>
      </c>
      <c r="G4" s="67">
        <f>INDEX(G$7:$BF$301,MATCH(G2,G$7:G$301),59-COLUMN(G2),1)</f>
        <v>6.7000000000000002E-3</v>
      </c>
      <c r="H4" s="67">
        <f>INDEX(H$7:$BF$301,MATCH(H2,H$7:H$301),59-COLUMN(H2),1)</f>
        <v>7.0000000000000001E-3</v>
      </c>
      <c r="I4" s="67">
        <f>INDEX(I$7:$BF$301,MATCH(I2,I$7:I$301),59-COLUMN(I2),1)</f>
        <v>7.7000000000000002E-3</v>
      </c>
      <c r="J4" s="67">
        <f>INDEX(J$7:$BF$301,MATCH(J2,J$7:J$301),59-COLUMN(J2),1)</f>
        <v>9.5999999999999992E-3</v>
      </c>
      <c r="K4" s="67">
        <f>INDEX(K$7:$BF$301,MATCH(K2,K$7:K$301),59-COLUMN(K2),1)</f>
        <v>7.0000000000000001E-3</v>
      </c>
      <c r="L4" s="67" t="e">
        <f>INDEX(L$7:$BF$301,MATCH(L2,L$7:L$301),59-COLUMN(L2),1)</f>
        <v>#N/A</v>
      </c>
      <c r="M4" s="67" t="e">
        <f>INDEX(M$7:$BF$301,MATCH(M2,M$7:M$301),59-COLUMN(M2),1)</f>
        <v>#N/A</v>
      </c>
      <c r="N4" s="67" t="e">
        <f>INDEX(N$7:$BF$301,MATCH(N2,N$7:N$301),59-COLUMN(N2),1)</f>
        <v>#N/A</v>
      </c>
      <c r="O4" s="67">
        <f>INDEX(O$7:$BF$301,MATCH(O2,O$7:O$301),59-COLUMN(O2),1)</f>
        <v>1.0200000000000001E-2</v>
      </c>
      <c r="P4" s="67">
        <f>INDEX(P$7:$BF$301,MATCH(P2,P$7:P$301),59-COLUMN(P2),1)</f>
        <v>6.4000000000000003E-3</v>
      </c>
      <c r="Q4" s="67">
        <f>INDEX(Q$7:$BF$301,MATCH(Q2,Q$7:Q$301),59-COLUMN(Q2),1)</f>
        <v>1.0800000000000001E-2</v>
      </c>
      <c r="R4" s="67">
        <f>INDEX(R$7:$BF$301,MATCH(R2,R$7:R$301),59-COLUMN(R2),1)</f>
        <v>7.0000000000000001E-3</v>
      </c>
      <c r="S4" s="67">
        <f>INDEX(S$7:$BF$301,MATCH(S2,S$7:S$301),59-COLUMN(S2),1)</f>
        <v>1.24E-2</v>
      </c>
      <c r="T4" s="67">
        <f>INDEX(T$7:$BF$301,MATCH(T2,T$7:T$301),59-COLUMN(T2),1)</f>
        <v>1.0800000000000001E-2</v>
      </c>
      <c r="U4" s="67">
        <f>INDEX(U$7:$BF$301,MATCH(U2,U$7:U$301),59-COLUMN(U2),1)</f>
        <v>9.5999999999999992E-3</v>
      </c>
      <c r="V4" s="67">
        <f>INDEX(V$7:$BF$301,MATCH(V2,V$7:V$301),59-COLUMN(V2),1)</f>
        <v>4.7999999999999996E-3</v>
      </c>
      <c r="W4" s="67">
        <f>INDEX(W$7:$BF$301,MATCH(W2,W$7:W$301),59-COLUMN(W2),1)</f>
        <v>6.7000000000000002E-3</v>
      </c>
      <c r="X4" s="67">
        <f>INDEX(X$7:$BF$301,MATCH(X2,X$7:X$301),59-COLUMN(X2),1)</f>
        <v>1.0800000000000001E-2</v>
      </c>
      <c r="Y4" s="67">
        <f>INDEX(Y$7:$BF$301,MATCH(Y2,Y$7:Y$301),59-COLUMN(Y2),1)</f>
        <v>8.0000000000000002E-3</v>
      </c>
      <c r="Z4" s="67">
        <f>INDEX(Z$7:$BF$301,MATCH(Z2,Z$7:Z$301),59-COLUMN(Z2),1)</f>
        <v>8.3000000000000001E-3</v>
      </c>
      <c r="AA4" s="67">
        <f>INDEX(AA$7:$BF$301,MATCH(AA2,AA$7:AA$301),59-COLUMN(AA2),1)</f>
        <v>6.7000000000000002E-3</v>
      </c>
      <c r="AB4" s="67">
        <f>INDEX(AB$7:$BF$301,MATCH(AB2,AB$7:AB$301),59-COLUMN(AB2),1)</f>
        <v>8.0000000000000002E-3</v>
      </c>
      <c r="AC4" s="67">
        <f>INDEX(AC$7:$BF$301,MATCH(AC2,AC$7:AC$301),59-COLUMN(AC2),1)</f>
        <v>7.7000000000000002E-3</v>
      </c>
      <c r="AD4" s="67">
        <f>INDEX(AD$7:$BF$301,MATCH(AD2,AD$7:AD$301),59-COLUMN(AD2),1)</f>
        <v>5.1000000000000004E-3</v>
      </c>
      <c r="AE4" s="67">
        <f>INDEX(AE$7:$BF$301,MATCH(AE2,AE$7:AE$301),59-COLUMN(AE2),1)</f>
        <v>8.3000000000000001E-3</v>
      </c>
      <c r="AF4" s="67">
        <f>INDEX(AF$7:$BF$301,MATCH(AF2,AF$7:AF$301),59-COLUMN(AF2),1)</f>
        <v>8.3000000000000001E-3</v>
      </c>
      <c r="AG4" s="67">
        <f>INDEX(AG$7:$BF$301,MATCH(AG2,AG$7:AG$301),59-COLUMN(AG2),1)</f>
        <v>8.6E-3</v>
      </c>
      <c r="AH4" s="67">
        <f>INDEX(AH$7:$BF$301,MATCH(AH2,AH$7:AH$301),59-COLUMN(AH2),1)</f>
        <v>8.3000000000000001E-3</v>
      </c>
      <c r="AI4" s="67">
        <f>INDEX(AI$7:$BF$301,MATCH(AI2,AI$7:AI$301),59-COLUMN(AI2),1)</f>
        <v>8.3000000000000001E-3</v>
      </c>
      <c r="AJ4" s="67">
        <f>INDEX(AJ$7:$BF$301,MATCH(AJ2,AJ$7:AJ$301),59-COLUMN(AJ2),1)</f>
        <v>8.3000000000000001E-3</v>
      </c>
      <c r="AK4" s="67">
        <f>INDEX(AK$7:$BF$301,MATCH(AK2,AK$7:AK$301),59-COLUMN(AK2),1)</f>
        <v>8.6E-3</v>
      </c>
      <c r="AL4" s="67">
        <f>INDEX(AL$7:$BF$301,MATCH(AL2,AL$7:AL$301),59-COLUMN(AL2),1)</f>
        <v>8.8999999999999999E-3</v>
      </c>
      <c r="AM4" s="67">
        <f>INDEX(AM$7:$BF$301,MATCH(AM2,AM$7:AM$301),59-COLUMN(AM2),1)</f>
        <v>8.3000000000000001E-3</v>
      </c>
      <c r="AN4" s="67">
        <f>INDEX(AN$7:$BF$301,MATCH(AN2,AN$7:AN$301),59-COLUMN(AN2),1)</f>
        <v>7.3000000000000001E-3</v>
      </c>
      <c r="AO4" s="67">
        <f>INDEX(AO$7:$BF$301,MATCH(AO2,AO$7:AO$301),59-COLUMN(AO2),1)</f>
        <v>8.8999999999999999E-3</v>
      </c>
      <c r="AP4" s="67">
        <f>INDEX(AP$7:$BF$301,MATCH(AP2,AP$7:AP$301),59-COLUMN(AP2),1)</f>
        <v>5.4000000000000003E-3</v>
      </c>
      <c r="AQ4" s="67" t="e">
        <f>INDEX(AQ$7:$BF$301,MATCH(AQ2,AQ$7:AQ$301),59-COLUMN(AQ2),1)</f>
        <v>#N/A</v>
      </c>
      <c r="AR4" s="67" t="e">
        <f>INDEX(AR$7:$BF$301,MATCH(AR2,AR$7:AR$301),59-COLUMN(AR2),1)</f>
        <v>#N/A</v>
      </c>
      <c r="AS4" s="67" t="e">
        <f>INDEX(AS$7:$BF$301,MATCH(AS2,AS$7:AS$301),59-COLUMN(AS2),1)</f>
        <v>#N/A</v>
      </c>
      <c r="AT4" s="67" t="e">
        <f>INDEX(AT$7:$BF$301,MATCH(AT2,AT$7:AT$301),59-COLUMN(AT2),1)</f>
        <v>#N/A</v>
      </c>
      <c r="AU4" s="67" t="e">
        <f>INDEX(AU$7:$BF$301,MATCH(AU2,AU$7:AU$301),59-COLUMN(AU2),1)</f>
        <v>#N/A</v>
      </c>
      <c r="AV4" s="67" t="e">
        <f>INDEX(AV$7:$BF$301,MATCH(AV2,AV$7:AV$301),59-COLUMN(AV2),1)</f>
        <v>#N/A</v>
      </c>
      <c r="AW4" s="67" t="e">
        <f>INDEX(AW$7:$BF$301,MATCH(AW2,AW$7:AW$301),59-COLUMN(AW2),1)</f>
        <v>#N/A</v>
      </c>
      <c r="AX4" s="67" t="e">
        <f>INDEX(AX$7:$BF$301,MATCH(AX2,AX$7:AX$301),59-COLUMN(AX2),1)</f>
        <v>#N/A</v>
      </c>
      <c r="AY4" s="67" t="e">
        <f>INDEX(AY$7:$BF$301,MATCH(AY2,AY$7:AY$301),59-COLUMN(AY2),1)</f>
        <v>#N/A</v>
      </c>
      <c r="AZ4" s="67" t="e">
        <f>INDEX(AZ$7:$BF$301,MATCH(AZ2,AZ$7:AZ$301),59-COLUMN(AZ2),1)</f>
        <v>#N/A</v>
      </c>
      <c r="BA4" s="67" t="e">
        <f>INDEX(BA$7:$BF$301,MATCH(BA2,BA$7:BA$301),59-COLUMN(BA2),1)</f>
        <v>#N/A</v>
      </c>
      <c r="BB4" s="67" t="e">
        <f>INDEX(BB$7:$BF$301,MATCH(BB2,BB$7:BB$301),59-COLUMN(BB2),1)</f>
        <v>#N/A</v>
      </c>
      <c r="BC4" s="67">
        <f>INDEX(BC$7:$BF$301,MATCH(BC2,BC$7:BC$301),59-COLUMN(BC2),1)</f>
        <v>1.0500000000000001E-2</v>
      </c>
      <c r="BD4" s="67" t="e">
        <f>INDEX(BD$7:$BF$301,MATCH(BD2,BD$7:BD$301),59-COLUMN(BD2),1)</f>
        <v>#N/A</v>
      </c>
      <c r="BE4" s="67">
        <f>INDEX(BE$7:$BF$301,MATCH(BE2,BE$7:BE$301),59-COLUMN(BE2),1)</f>
        <v>9.5999999999999992E-3</v>
      </c>
      <c r="BF4" s="65"/>
      <c r="BG4" s="65"/>
    </row>
    <row r="5" spans="1:59" ht="18.75" hidden="1" customHeight="1">
      <c r="A5" s="67">
        <f>INDEX(A$7:$BF$301,MATCH(A2,A$7:A$301)-1,59-COLUMN(A2),1)</f>
        <v>1.0500000000000001E-2</v>
      </c>
      <c r="B5" s="67">
        <f>INDEX(B$7:$BF$301,MATCH(B2,B$7:B$301)-1,59-COLUMN(B2),1)</f>
        <v>6.7000000000000002E-3</v>
      </c>
      <c r="C5" s="67">
        <f>INDEX(C$7:$BF$301,MATCH(C2,C$7:C$301)-1,59-COLUMN(C2),1)</f>
        <v>7.0000000000000001E-3</v>
      </c>
      <c r="D5" s="67">
        <f>INDEX(D$7:$BF$301,MATCH(D2,D$7:D$301)-1,59-COLUMN(D2),1)</f>
        <v>1.2800000000000001E-2</v>
      </c>
      <c r="E5" s="67">
        <f>INDEX(E$7:$BF$301,MATCH(E2,E$7:E$301)-1,59-COLUMN(E2),1)</f>
        <v>7.0000000000000001E-3</v>
      </c>
      <c r="F5" s="67">
        <f>INDEX(F$7:$BF$301,MATCH(F2,F$7:F$301)-1,59-COLUMN(F2),1)</f>
        <v>7.0000000000000001E-3</v>
      </c>
      <c r="G5" s="67">
        <f>INDEX(G$7:$BF$301,MATCH(G2,G$7:G$301)-1,59-COLUMN(G2),1)</f>
        <v>7.0000000000000001E-3</v>
      </c>
      <c r="H5" s="67">
        <f>INDEX(H$7:$BF$301,MATCH(H2,H$7:H$301)-1,59-COLUMN(H2),1)</f>
        <v>7.3000000000000001E-3</v>
      </c>
      <c r="I5" s="67">
        <f>INDEX(I$7:$BF$301,MATCH(I2,I$7:I$301)-1,59-COLUMN(I2),1)</f>
        <v>8.0000000000000002E-3</v>
      </c>
      <c r="J5" s="67">
        <f>INDEX(J$7:$BF$301,MATCH(J2,J$7:J$301)-1,59-COLUMN(J2),1)</f>
        <v>9.9000000000000008E-3</v>
      </c>
      <c r="K5" s="67">
        <f>INDEX(K$7:$BF$301,MATCH(K2,K$7:K$301)-1,59-COLUMN(K2),1)</f>
        <v>7.3000000000000001E-3</v>
      </c>
      <c r="L5" s="67" t="e">
        <f>INDEX(L$7:$BF$301,MATCH(L2,L$7:L$301)-1,59-COLUMN(L2),1)</f>
        <v>#N/A</v>
      </c>
      <c r="M5" s="67" t="e">
        <f>INDEX(M$7:$BF$301,MATCH(M2,M$7:M$301)-1,59-COLUMN(M2),1)</f>
        <v>#N/A</v>
      </c>
      <c r="N5" s="67" t="e">
        <f>INDEX(N$7:$BF$301,MATCH(N2,N$7:N$301)-1,59-COLUMN(N2),1)</f>
        <v>#N/A</v>
      </c>
      <c r="O5" s="67">
        <f>INDEX(O$7:$BF$301,MATCH(O2,O$7:O$301)-1,59-COLUMN(O2),1)</f>
        <v>1.0500000000000001E-2</v>
      </c>
      <c r="P5" s="67">
        <f>INDEX(P$7:$BF$301,MATCH(P2,P$7:P$301)-1,59-COLUMN(P2),1)</f>
        <v>6.7000000000000002E-3</v>
      </c>
      <c r="Q5" s="67">
        <f>INDEX(Q$7:$BF$301,MATCH(Q2,Q$7:Q$301)-1,59-COLUMN(Q2),1)</f>
        <v>1.12E-2</v>
      </c>
      <c r="R5" s="67">
        <f>INDEX(R$7:$BF$301,MATCH(R2,R$7:R$301)-1,59-COLUMN(R2),1)</f>
        <v>7.3000000000000001E-3</v>
      </c>
      <c r="S5" s="67">
        <f>INDEX(S$7:$BF$301,MATCH(S2,S$7:S$301)-1,59-COLUMN(S2),1)</f>
        <v>1.2800000000000001E-2</v>
      </c>
      <c r="T5" s="67">
        <f>INDEX(T$7:$BF$301,MATCH(T2,T$7:T$301)-1,59-COLUMN(T2),1)</f>
        <v>1.12E-2</v>
      </c>
      <c r="U5" s="67">
        <f>INDEX(U$7:$BF$301,MATCH(U2,U$7:U$301)-1,59-COLUMN(U2),1)</f>
        <v>9.9000000000000008E-3</v>
      </c>
      <c r="V5" s="67">
        <f>INDEX(V$7:$BF$301,MATCH(V2,V$7:V$301)-1,59-COLUMN(V2),1)</f>
        <v>5.1000000000000004E-3</v>
      </c>
      <c r="W5" s="67">
        <f>INDEX(W$7:$BF$301,MATCH(W2,W$7:W$301)-1,59-COLUMN(W2),1)</f>
        <v>7.0000000000000001E-3</v>
      </c>
      <c r="X5" s="67">
        <f>INDEX(X$7:$BF$301,MATCH(X2,X$7:X$301)-1,59-COLUMN(X2),1)</f>
        <v>1.12E-2</v>
      </c>
      <c r="Y5" s="67">
        <f>INDEX(Y$7:$BF$301,MATCH(Y2,Y$7:Y$301)-1,59-COLUMN(Y2),1)</f>
        <v>8.3000000000000001E-3</v>
      </c>
      <c r="Z5" s="67">
        <f>INDEX(Z$7:$BF$301,MATCH(Z2,Z$7:Z$301)-1,59-COLUMN(Z2),1)</f>
        <v>8.6E-3</v>
      </c>
      <c r="AA5" s="67">
        <f>INDEX(AA$7:$BF$301,MATCH(AA2,AA$7:AA$301)-1,59-COLUMN(AA2),1)</f>
        <v>7.0000000000000001E-3</v>
      </c>
      <c r="AB5" s="67">
        <f>INDEX(AB$7:$BF$301,MATCH(AB2,AB$7:AB$301)-1,59-COLUMN(AB2),1)</f>
        <v>8.3000000000000001E-3</v>
      </c>
      <c r="AC5" s="67">
        <f>INDEX(AC$7:$BF$301,MATCH(AC2,AC$7:AC$301)-1,59-COLUMN(AC2),1)</f>
        <v>8.0000000000000002E-3</v>
      </c>
      <c r="AD5" s="67">
        <f>INDEX(AD$7:$BF$301,MATCH(AD2,AD$7:AD$301)-1,59-COLUMN(AD2),1)</f>
        <v>5.4000000000000003E-3</v>
      </c>
      <c r="AE5" s="67">
        <f>INDEX(AE$7:$BF$301,MATCH(AE2,AE$7:AE$301)-1,59-COLUMN(AE2),1)</f>
        <v>8.6E-3</v>
      </c>
      <c r="AF5" s="67">
        <f>INDEX(AF$7:$BF$301,MATCH(AF2,AF$7:AF$301)-1,59-COLUMN(AF2),1)</f>
        <v>8.6E-3</v>
      </c>
      <c r="AG5" s="67">
        <f>INDEX(AG$7:$BF$301,MATCH(AG2,AG$7:AG$301)-1,59-COLUMN(AG2),1)</f>
        <v>8.8999999999999999E-3</v>
      </c>
      <c r="AH5" s="67">
        <f>INDEX(AH$7:$BF$301,MATCH(AH2,AH$7:AH$301)-1,59-COLUMN(AH2),1)</f>
        <v>8.6E-3</v>
      </c>
      <c r="AI5" s="67">
        <f>INDEX(AI$7:$BF$301,MATCH(AI2,AI$7:AI$301)-1,59-COLUMN(AI2),1)</f>
        <v>8.6E-3</v>
      </c>
      <c r="AJ5" s="67">
        <f>INDEX(AJ$7:$BF$301,MATCH(AJ2,AJ$7:AJ$301)-1,59-COLUMN(AJ2),1)</f>
        <v>8.6E-3</v>
      </c>
      <c r="AK5" s="67">
        <f>INDEX(AK$7:$BF$301,MATCH(AK2,AK$7:AK$301)-1,59-COLUMN(AK2),1)</f>
        <v>8.8999999999999999E-3</v>
      </c>
      <c r="AL5" s="67">
        <f>INDEX(AL$7:$BF$301,MATCH(AL2,AL$7:AL$301)-1,59-COLUMN(AL2),1)</f>
        <v>9.1999999999999998E-3</v>
      </c>
      <c r="AM5" s="67">
        <f>INDEX(AM$7:$BF$301,MATCH(AM2,AM$7:AM$301)-1,59-COLUMN(AM2),1)</f>
        <v>8.6E-3</v>
      </c>
      <c r="AN5" s="67">
        <f>INDEX(AN$7:$BF$301,MATCH(AN2,AN$7:AN$301)-1,59-COLUMN(AN2),1)</f>
        <v>7.7000000000000002E-3</v>
      </c>
      <c r="AO5" s="67">
        <f>INDEX(AO$7:$BF$301,MATCH(AO2,AO$7:AO$301)-1,59-COLUMN(AO2),1)</f>
        <v>9.1999999999999998E-3</v>
      </c>
      <c r="AP5" s="67">
        <f>INDEX(AP$7:$BF$301,MATCH(AP2,AP$7:AP$301)-1,59-COLUMN(AP2),1)</f>
        <v>5.7000000000000002E-3</v>
      </c>
      <c r="AQ5" s="67" t="e">
        <f>INDEX(AQ$7:$BF$301,MATCH(AQ2,AQ$7:AQ$301)-1,59-COLUMN(AQ2),1)</f>
        <v>#N/A</v>
      </c>
      <c r="AR5" s="67" t="e">
        <f>INDEX(AR$7:$BF$301,MATCH(AR2,AR$7:AR$301)-1,59-COLUMN(AR2),1)</f>
        <v>#N/A</v>
      </c>
      <c r="AS5" s="67" t="e">
        <f>INDEX(AS$7:$BF$301,MATCH(AS2,AS$7:AS$301)-1,59-COLUMN(AS2),1)</f>
        <v>#N/A</v>
      </c>
      <c r="AT5" s="67" t="e">
        <f>INDEX(AT$7:$BF$301,MATCH(AT2,AT$7:AT$301)-1,59-COLUMN(AT2),1)</f>
        <v>#N/A</v>
      </c>
      <c r="AU5" s="67" t="e">
        <f>INDEX(AU$7:$BF$301,MATCH(AU2,AU$7:AU$301)-1,59-COLUMN(AU2),1)</f>
        <v>#N/A</v>
      </c>
      <c r="AV5" s="67" t="e">
        <f>INDEX(AV$7:$BF$301,MATCH(AV2,AV$7:AV$301)-1,59-COLUMN(AV2),1)</f>
        <v>#N/A</v>
      </c>
      <c r="AW5" s="67" t="e">
        <f>INDEX(AW$7:$BF$301,MATCH(AW2,AW$7:AW$301)-1,59-COLUMN(AW2),1)</f>
        <v>#N/A</v>
      </c>
      <c r="AX5" s="67" t="e">
        <f>INDEX(AX$7:$BF$301,MATCH(AX2,AX$7:AX$301)-1,59-COLUMN(AX2),1)</f>
        <v>#N/A</v>
      </c>
      <c r="AY5" s="67" t="e">
        <f>INDEX(AY$7:$BF$301,MATCH(AY2,AY$7:AY$301)-1,59-COLUMN(AY2),1)</f>
        <v>#N/A</v>
      </c>
      <c r="AZ5" s="67" t="e">
        <f>INDEX(AZ$7:$BF$301,MATCH(AZ2,AZ$7:AZ$301)-1,59-COLUMN(AZ2),1)</f>
        <v>#N/A</v>
      </c>
      <c r="BA5" s="67" t="e">
        <f>INDEX(BA$7:$BF$301,MATCH(BA2,BA$7:BA$301)-1,59-COLUMN(BA2),1)</f>
        <v>#N/A</v>
      </c>
      <c r="BB5" s="67" t="e">
        <f>INDEX(BB$7:$BF$301,MATCH(BB2,BB$7:BB$301)-1,59-COLUMN(BB2),1)</f>
        <v>#N/A</v>
      </c>
      <c r="BC5" s="67">
        <f>INDEX(BC$7:$BF$301,MATCH(BC2,BC$7:BC$301)-1,59-COLUMN(BC2),1)</f>
        <v>1.0800000000000001E-2</v>
      </c>
      <c r="BD5" s="67" t="e">
        <f>INDEX(BD$7:$BF$301,MATCH(BD2,BD$7:BD$301)-1,59-COLUMN(BD2),1)</f>
        <v>#N/A</v>
      </c>
      <c r="BE5" s="67">
        <f>INDEX(BE$7:$BF$301,MATCH(BE2,BE$7:BE$301)-1,59-COLUMN(BE2),1)</f>
        <v>9.9000000000000008E-3</v>
      </c>
      <c r="BF5" s="65"/>
      <c r="BG5" s="65"/>
    </row>
    <row r="6" spans="1:59" ht="18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9" hidden="1">
      <c r="A7" s="59" t="s">
        <v>356</v>
      </c>
      <c r="B7" s="59" t="s">
        <v>356</v>
      </c>
      <c r="C7" s="59" t="s">
        <v>356</v>
      </c>
      <c r="D7" s="59" t="s">
        <v>356</v>
      </c>
      <c r="E7" s="59">
        <v>623.08000000000004</v>
      </c>
      <c r="F7" s="59">
        <v>623.08000000000004</v>
      </c>
      <c r="G7" s="59">
        <v>849.07</v>
      </c>
      <c r="H7" s="59" t="s">
        <v>356</v>
      </c>
      <c r="I7" s="59">
        <v>938.58</v>
      </c>
      <c r="J7" s="59">
        <v>435.83</v>
      </c>
      <c r="K7" s="59">
        <v>936.7</v>
      </c>
      <c r="L7" s="59" t="s">
        <v>356</v>
      </c>
      <c r="M7" s="59" t="s">
        <v>356</v>
      </c>
      <c r="N7" s="59" t="s">
        <v>356</v>
      </c>
      <c r="O7" s="59" t="s">
        <v>356</v>
      </c>
      <c r="P7" s="59" t="s">
        <v>356</v>
      </c>
      <c r="Q7" s="59" t="s">
        <v>356</v>
      </c>
      <c r="R7" s="59" t="s">
        <v>356</v>
      </c>
      <c r="S7" s="59" t="s">
        <v>356</v>
      </c>
      <c r="T7" s="59" t="s">
        <v>356</v>
      </c>
      <c r="U7" s="59" t="s">
        <v>356</v>
      </c>
      <c r="V7" s="59" t="s">
        <v>356</v>
      </c>
      <c r="W7" s="59" t="s">
        <v>356</v>
      </c>
      <c r="X7" s="59" t="s">
        <v>356</v>
      </c>
      <c r="Y7" s="59" t="s">
        <v>356</v>
      </c>
      <c r="Z7" s="59" t="s">
        <v>356</v>
      </c>
      <c r="AA7" s="59" t="s">
        <v>356</v>
      </c>
      <c r="AB7" s="59" t="s">
        <v>356</v>
      </c>
      <c r="AC7" s="59" t="s">
        <v>356</v>
      </c>
      <c r="AD7" s="59" t="s">
        <v>356</v>
      </c>
      <c r="AE7" s="59" t="s">
        <v>356</v>
      </c>
      <c r="AF7" s="59" t="s">
        <v>356</v>
      </c>
      <c r="AG7" s="59" t="s">
        <v>356</v>
      </c>
      <c r="AH7" s="59" t="s">
        <v>356</v>
      </c>
      <c r="AI7" s="59" t="s">
        <v>356</v>
      </c>
      <c r="AJ7" s="59" t="s">
        <v>356</v>
      </c>
      <c r="AK7" s="59" t="s">
        <v>356</v>
      </c>
      <c r="AL7" s="59" t="s">
        <v>356</v>
      </c>
      <c r="AM7" s="59" t="s">
        <v>356</v>
      </c>
      <c r="AN7" s="59" t="s">
        <v>356</v>
      </c>
      <c r="AO7" s="59" t="s">
        <v>356</v>
      </c>
      <c r="AP7" s="59" t="s">
        <v>356</v>
      </c>
      <c r="AQ7" s="59" t="s">
        <v>356</v>
      </c>
      <c r="AR7" s="59" t="s">
        <v>356</v>
      </c>
      <c r="AS7" s="59" t="s">
        <v>356</v>
      </c>
      <c r="AT7" s="59" t="s">
        <v>356</v>
      </c>
      <c r="AU7" s="59" t="s">
        <v>356</v>
      </c>
      <c r="AV7" s="59" t="s">
        <v>356</v>
      </c>
      <c r="AW7" s="59" t="s">
        <v>356</v>
      </c>
      <c r="AX7" s="59" t="s">
        <v>356</v>
      </c>
      <c r="AY7" s="59" t="s">
        <v>356</v>
      </c>
      <c r="AZ7" s="59" t="s">
        <v>356</v>
      </c>
      <c r="BA7" s="59" t="s">
        <v>356</v>
      </c>
      <c r="BB7" s="59" t="s">
        <v>356</v>
      </c>
      <c r="BC7" s="59" t="s">
        <v>356</v>
      </c>
      <c r="BD7" s="59" t="s">
        <v>356</v>
      </c>
      <c r="BE7" s="59" t="s">
        <v>356</v>
      </c>
      <c r="BF7" s="59">
        <v>6.8900000000000003E-2</v>
      </c>
      <c r="BG7" s="59">
        <f>오르비누적테이블!BG7</f>
        <v>0</v>
      </c>
    </row>
    <row r="8" spans="1:59" hidden="1">
      <c r="A8" s="59" t="s">
        <v>356</v>
      </c>
      <c r="B8" s="59" t="s">
        <v>356</v>
      </c>
      <c r="C8" s="59" t="s">
        <v>356</v>
      </c>
      <c r="D8" s="59" t="s">
        <v>356</v>
      </c>
      <c r="E8" s="59">
        <v>623.46</v>
      </c>
      <c r="F8" s="59">
        <v>623.46</v>
      </c>
      <c r="G8" s="59">
        <v>849.34</v>
      </c>
      <c r="H8" s="59" t="s">
        <v>356</v>
      </c>
      <c r="I8" s="59">
        <v>939.13</v>
      </c>
      <c r="J8" s="59">
        <v>436.03</v>
      </c>
      <c r="K8" s="59">
        <v>937.26</v>
      </c>
      <c r="L8" s="59" t="s">
        <v>356</v>
      </c>
      <c r="M8" s="59" t="s">
        <v>356</v>
      </c>
      <c r="N8" s="59" t="s">
        <v>356</v>
      </c>
      <c r="O8" s="59" t="s">
        <v>356</v>
      </c>
      <c r="P8" s="59" t="s">
        <v>356</v>
      </c>
      <c r="Q8" s="59" t="s">
        <v>356</v>
      </c>
      <c r="R8" s="59" t="s">
        <v>356</v>
      </c>
      <c r="S8" s="59" t="s">
        <v>356</v>
      </c>
      <c r="T8" s="59" t="s">
        <v>356</v>
      </c>
      <c r="U8" s="59" t="s">
        <v>356</v>
      </c>
      <c r="V8" s="59" t="s">
        <v>356</v>
      </c>
      <c r="W8" s="59" t="s">
        <v>356</v>
      </c>
      <c r="X8" s="59" t="s">
        <v>356</v>
      </c>
      <c r="Y8" s="59" t="s">
        <v>356</v>
      </c>
      <c r="Z8" s="59" t="s">
        <v>356</v>
      </c>
      <c r="AA8" s="59" t="s">
        <v>356</v>
      </c>
      <c r="AB8" s="59" t="s">
        <v>356</v>
      </c>
      <c r="AC8" s="59" t="s">
        <v>356</v>
      </c>
      <c r="AD8" s="59" t="s">
        <v>356</v>
      </c>
      <c r="AE8" s="59" t="s">
        <v>356</v>
      </c>
      <c r="AF8" s="59" t="s">
        <v>356</v>
      </c>
      <c r="AG8" s="59" t="s">
        <v>356</v>
      </c>
      <c r="AH8" s="59" t="s">
        <v>356</v>
      </c>
      <c r="AI8" s="59" t="s">
        <v>356</v>
      </c>
      <c r="AJ8" s="59" t="s">
        <v>356</v>
      </c>
      <c r="AK8" s="59" t="s">
        <v>356</v>
      </c>
      <c r="AL8" s="59" t="s">
        <v>356</v>
      </c>
      <c r="AM8" s="59" t="s">
        <v>356</v>
      </c>
      <c r="AN8" s="59" t="s">
        <v>356</v>
      </c>
      <c r="AO8" s="59" t="s">
        <v>356</v>
      </c>
      <c r="AP8" s="59" t="s">
        <v>356</v>
      </c>
      <c r="AQ8" s="59" t="s">
        <v>356</v>
      </c>
      <c r="AR8" s="59" t="s">
        <v>356</v>
      </c>
      <c r="AS8" s="59" t="s">
        <v>356</v>
      </c>
      <c r="AT8" s="59" t="s">
        <v>356</v>
      </c>
      <c r="AU8" s="59" t="s">
        <v>356</v>
      </c>
      <c r="AV8" s="59" t="s">
        <v>356</v>
      </c>
      <c r="AW8" s="59" t="s">
        <v>356</v>
      </c>
      <c r="AX8" s="59" t="s">
        <v>356</v>
      </c>
      <c r="AY8" s="59" t="s">
        <v>356</v>
      </c>
      <c r="AZ8" s="59" t="s">
        <v>356</v>
      </c>
      <c r="BA8" s="59" t="s">
        <v>356</v>
      </c>
      <c r="BB8" s="59" t="s">
        <v>356</v>
      </c>
      <c r="BC8" s="59" t="s">
        <v>356</v>
      </c>
      <c r="BD8" s="59" t="s">
        <v>356</v>
      </c>
      <c r="BE8" s="59" t="s">
        <v>356</v>
      </c>
      <c r="BF8" s="59">
        <v>6.7599999999999993E-2</v>
      </c>
      <c r="BG8" s="59">
        <f>오르비누적테이블!BG8</f>
        <v>0</v>
      </c>
    </row>
    <row r="9" spans="1:59" hidden="1">
      <c r="A9" s="59" t="s">
        <v>356</v>
      </c>
      <c r="B9" s="59" t="s">
        <v>356</v>
      </c>
      <c r="C9" s="59" t="s">
        <v>356</v>
      </c>
      <c r="D9" s="59" t="s">
        <v>356</v>
      </c>
      <c r="E9" s="59">
        <v>623.79</v>
      </c>
      <c r="F9" s="59">
        <v>623.79</v>
      </c>
      <c r="G9" s="59">
        <v>849.74</v>
      </c>
      <c r="H9" s="59" t="s">
        <v>356</v>
      </c>
      <c r="I9" s="59">
        <v>939.5</v>
      </c>
      <c r="J9" s="59">
        <v>436.21</v>
      </c>
      <c r="K9" s="59">
        <v>937.62</v>
      </c>
      <c r="L9" s="59" t="s">
        <v>356</v>
      </c>
      <c r="M9" s="59" t="s">
        <v>356</v>
      </c>
      <c r="N9" s="59" t="s">
        <v>356</v>
      </c>
      <c r="O9" s="59" t="s">
        <v>356</v>
      </c>
      <c r="P9" s="59" t="s">
        <v>356</v>
      </c>
      <c r="Q9" s="59" t="s">
        <v>356</v>
      </c>
      <c r="R9" s="59" t="s">
        <v>356</v>
      </c>
      <c r="S9" s="59" t="s">
        <v>356</v>
      </c>
      <c r="T9" s="59" t="s">
        <v>356</v>
      </c>
      <c r="U9" s="59" t="s">
        <v>356</v>
      </c>
      <c r="V9" s="59" t="s">
        <v>356</v>
      </c>
      <c r="W9" s="59" t="s">
        <v>356</v>
      </c>
      <c r="X9" s="59" t="s">
        <v>356</v>
      </c>
      <c r="Y9" s="59" t="s">
        <v>356</v>
      </c>
      <c r="Z9" s="59" t="s">
        <v>356</v>
      </c>
      <c r="AA9" s="59" t="s">
        <v>356</v>
      </c>
      <c r="AB9" s="59" t="s">
        <v>356</v>
      </c>
      <c r="AC9" s="59" t="s">
        <v>356</v>
      </c>
      <c r="AD9" s="59" t="s">
        <v>356</v>
      </c>
      <c r="AE9" s="59" t="s">
        <v>356</v>
      </c>
      <c r="AF9" s="59" t="s">
        <v>356</v>
      </c>
      <c r="AG9" s="59" t="s">
        <v>356</v>
      </c>
      <c r="AH9" s="59" t="s">
        <v>356</v>
      </c>
      <c r="AI9" s="59" t="s">
        <v>356</v>
      </c>
      <c r="AJ9" s="59" t="s">
        <v>356</v>
      </c>
      <c r="AK9" s="59" t="s">
        <v>356</v>
      </c>
      <c r="AL9" s="59" t="s">
        <v>356</v>
      </c>
      <c r="AM9" s="59" t="s">
        <v>356</v>
      </c>
      <c r="AN9" s="59" t="s">
        <v>356</v>
      </c>
      <c r="AO9" s="59" t="s">
        <v>356</v>
      </c>
      <c r="AP9" s="59" t="s">
        <v>356</v>
      </c>
      <c r="AQ9" s="59" t="s">
        <v>356</v>
      </c>
      <c r="AR9" s="59" t="s">
        <v>356</v>
      </c>
      <c r="AS9" s="59" t="s">
        <v>356</v>
      </c>
      <c r="AT9" s="59" t="s">
        <v>356</v>
      </c>
      <c r="AU9" s="59" t="s">
        <v>356</v>
      </c>
      <c r="AV9" s="59" t="s">
        <v>356</v>
      </c>
      <c r="AW9" s="59" t="s">
        <v>356</v>
      </c>
      <c r="AX9" s="59" t="s">
        <v>356</v>
      </c>
      <c r="AY9" s="59" t="s">
        <v>356</v>
      </c>
      <c r="AZ9" s="59" t="s">
        <v>356</v>
      </c>
      <c r="BA9" s="59" t="s">
        <v>356</v>
      </c>
      <c r="BB9" s="59" t="s">
        <v>356</v>
      </c>
      <c r="BC9" s="59" t="s">
        <v>356</v>
      </c>
      <c r="BD9" s="59" t="s">
        <v>356</v>
      </c>
      <c r="BE9" s="59" t="s">
        <v>356</v>
      </c>
      <c r="BF9" s="59">
        <v>6.6299999999999998E-2</v>
      </c>
      <c r="BG9" s="59">
        <f>오르비누적테이블!BG9</f>
        <v>0</v>
      </c>
    </row>
    <row r="10" spans="1:59" hidden="1">
      <c r="A10" s="59" t="s">
        <v>356</v>
      </c>
      <c r="B10" s="59" t="s">
        <v>356</v>
      </c>
      <c r="C10" s="59" t="s">
        <v>356</v>
      </c>
      <c r="D10" s="59" t="s">
        <v>356</v>
      </c>
      <c r="E10" s="59">
        <v>624</v>
      </c>
      <c r="F10" s="59">
        <v>624</v>
      </c>
      <c r="G10" s="59">
        <v>850.1</v>
      </c>
      <c r="H10" s="59" t="s">
        <v>356</v>
      </c>
      <c r="I10" s="59">
        <v>939.85</v>
      </c>
      <c r="J10" s="59">
        <v>436.39</v>
      </c>
      <c r="K10" s="59">
        <v>937.96</v>
      </c>
      <c r="L10" s="59" t="s">
        <v>356</v>
      </c>
      <c r="M10" s="59" t="s">
        <v>356</v>
      </c>
      <c r="N10" s="59" t="s">
        <v>356</v>
      </c>
      <c r="O10" s="59" t="s">
        <v>356</v>
      </c>
      <c r="P10" s="59" t="s">
        <v>356</v>
      </c>
      <c r="Q10" s="59" t="s">
        <v>356</v>
      </c>
      <c r="R10" s="59" t="s">
        <v>356</v>
      </c>
      <c r="S10" s="59" t="s">
        <v>356</v>
      </c>
      <c r="T10" s="59" t="s">
        <v>356</v>
      </c>
      <c r="U10" s="59" t="s">
        <v>356</v>
      </c>
      <c r="V10" s="59" t="s">
        <v>356</v>
      </c>
      <c r="W10" s="59" t="s">
        <v>356</v>
      </c>
      <c r="X10" s="59" t="s">
        <v>356</v>
      </c>
      <c r="Y10" s="59" t="s">
        <v>356</v>
      </c>
      <c r="Z10" s="59" t="s">
        <v>356</v>
      </c>
      <c r="AA10" s="59" t="s">
        <v>356</v>
      </c>
      <c r="AB10" s="59" t="s">
        <v>356</v>
      </c>
      <c r="AC10" s="59" t="s">
        <v>356</v>
      </c>
      <c r="AD10" s="59" t="s">
        <v>356</v>
      </c>
      <c r="AE10" s="59" t="s">
        <v>356</v>
      </c>
      <c r="AF10" s="59" t="s">
        <v>356</v>
      </c>
      <c r="AG10" s="59" t="s">
        <v>356</v>
      </c>
      <c r="AH10" s="59" t="s">
        <v>356</v>
      </c>
      <c r="AI10" s="59" t="s">
        <v>356</v>
      </c>
      <c r="AJ10" s="59" t="s">
        <v>356</v>
      </c>
      <c r="AK10" s="59" t="s">
        <v>356</v>
      </c>
      <c r="AL10" s="59" t="s">
        <v>356</v>
      </c>
      <c r="AM10" s="59" t="s">
        <v>356</v>
      </c>
      <c r="AN10" s="59" t="s">
        <v>356</v>
      </c>
      <c r="AO10" s="59" t="s">
        <v>356</v>
      </c>
      <c r="AP10" s="59" t="s">
        <v>356</v>
      </c>
      <c r="AQ10" s="59" t="s">
        <v>356</v>
      </c>
      <c r="AR10" s="59" t="s">
        <v>356</v>
      </c>
      <c r="AS10" s="59" t="s">
        <v>356</v>
      </c>
      <c r="AT10" s="59" t="s">
        <v>356</v>
      </c>
      <c r="AU10" s="59" t="s">
        <v>356</v>
      </c>
      <c r="AV10" s="59" t="s">
        <v>356</v>
      </c>
      <c r="AW10" s="59" t="s">
        <v>356</v>
      </c>
      <c r="AX10" s="59" t="s">
        <v>356</v>
      </c>
      <c r="AY10" s="59" t="s">
        <v>356</v>
      </c>
      <c r="AZ10" s="59" t="s">
        <v>356</v>
      </c>
      <c r="BA10" s="59" t="s">
        <v>356</v>
      </c>
      <c r="BB10" s="59" t="s">
        <v>356</v>
      </c>
      <c r="BC10" s="59" t="s">
        <v>356</v>
      </c>
      <c r="BD10" s="59" t="s">
        <v>356</v>
      </c>
      <c r="BE10" s="59" t="s">
        <v>356</v>
      </c>
      <c r="BF10" s="59">
        <v>6.5100000000000005E-2</v>
      </c>
      <c r="BG10" s="59">
        <f>오르비누적테이블!BG10</f>
        <v>0</v>
      </c>
    </row>
    <row r="11" spans="1:59" hidden="1">
      <c r="A11" s="59" t="s">
        <v>356</v>
      </c>
      <c r="B11" s="59" t="s">
        <v>356</v>
      </c>
      <c r="C11" s="59" t="s">
        <v>356</v>
      </c>
      <c r="D11" s="59" t="s">
        <v>356</v>
      </c>
      <c r="E11" s="59">
        <v>624.22</v>
      </c>
      <c r="F11" s="59">
        <v>624.22</v>
      </c>
      <c r="G11" s="59">
        <v>850.48</v>
      </c>
      <c r="H11" s="59" t="s">
        <v>356</v>
      </c>
      <c r="I11" s="59">
        <v>940.23</v>
      </c>
      <c r="J11" s="59">
        <v>436.56</v>
      </c>
      <c r="K11" s="59">
        <v>938.34</v>
      </c>
      <c r="L11" s="59" t="s">
        <v>356</v>
      </c>
      <c r="M11" s="59" t="s">
        <v>356</v>
      </c>
      <c r="N11" s="59" t="s">
        <v>356</v>
      </c>
      <c r="O11" s="59" t="s">
        <v>356</v>
      </c>
      <c r="P11" s="59" t="s">
        <v>356</v>
      </c>
      <c r="Q11" s="59" t="s">
        <v>356</v>
      </c>
      <c r="R11" s="59" t="s">
        <v>356</v>
      </c>
      <c r="S11" s="59" t="s">
        <v>356</v>
      </c>
      <c r="T11" s="59" t="s">
        <v>356</v>
      </c>
      <c r="U11" s="59" t="s">
        <v>356</v>
      </c>
      <c r="V11" s="59" t="s">
        <v>356</v>
      </c>
      <c r="W11" s="59" t="s">
        <v>356</v>
      </c>
      <c r="X11" s="59" t="s">
        <v>356</v>
      </c>
      <c r="Y11" s="59" t="s">
        <v>356</v>
      </c>
      <c r="Z11" s="59" t="s">
        <v>356</v>
      </c>
      <c r="AA11" s="59" t="s">
        <v>356</v>
      </c>
      <c r="AB11" s="59" t="s">
        <v>356</v>
      </c>
      <c r="AC11" s="59" t="s">
        <v>356</v>
      </c>
      <c r="AD11" s="59" t="s">
        <v>356</v>
      </c>
      <c r="AE11" s="59" t="s">
        <v>356</v>
      </c>
      <c r="AF11" s="59" t="s">
        <v>356</v>
      </c>
      <c r="AG11" s="59" t="s">
        <v>356</v>
      </c>
      <c r="AH11" s="59" t="s">
        <v>356</v>
      </c>
      <c r="AI11" s="59" t="s">
        <v>356</v>
      </c>
      <c r="AJ11" s="59" t="s">
        <v>356</v>
      </c>
      <c r="AK11" s="59" t="s">
        <v>356</v>
      </c>
      <c r="AL11" s="59" t="s">
        <v>356</v>
      </c>
      <c r="AM11" s="59" t="s">
        <v>356</v>
      </c>
      <c r="AN11" s="59" t="s">
        <v>356</v>
      </c>
      <c r="AO11" s="59" t="s">
        <v>356</v>
      </c>
      <c r="AP11" s="59" t="s">
        <v>356</v>
      </c>
      <c r="AQ11" s="59" t="s">
        <v>356</v>
      </c>
      <c r="AR11" s="59" t="s">
        <v>356</v>
      </c>
      <c r="AS11" s="59" t="s">
        <v>356</v>
      </c>
      <c r="AT11" s="59" t="s">
        <v>356</v>
      </c>
      <c r="AU11" s="59" t="s">
        <v>356</v>
      </c>
      <c r="AV11" s="59" t="s">
        <v>356</v>
      </c>
      <c r="AW11" s="59" t="s">
        <v>356</v>
      </c>
      <c r="AX11" s="59" t="s">
        <v>356</v>
      </c>
      <c r="AY11" s="59" t="s">
        <v>356</v>
      </c>
      <c r="AZ11" s="59" t="s">
        <v>356</v>
      </c>
      <c r="BA11" s="59" t="s">
        <v>356</v>
      </c>
      <c r="BB11" s="59" t="s">
        <v>356</v>
      </c>
      <c r="BC11" s="59" t="s">
        <v>356</v>
      </c>
      <c r="BD11" s="59" t="s">
        <v>356</v>
      </c>
      <c r="BE11" s="59" t="s">
        <v>356</v>
      </c>
      <c r="BF11" s="59">
        <v>6.3799999999999996E-2</v>
      </c>
      <c r="BG11" s="59">
        <f>오르비누적테이블!BG11</f>
        <v>0</v>
      </c>
    </row>
    <row r="12" spans="1:59" hidden="1">
      <c r="A12" s="59" t="s">
        <v>356</v>
      </c>
      <c r="B12" s="59" t="s">
        <v>356</v>
      </c>
      <c r="C12" s="59" t="s">
        <v>356</v>
      </c>
      <c r="D12" s="59" t="s">
        <v>356</v>
      </c>
      <c r="E12" s="59">
        <v>624.44000000000005</v>
      </c>
      <c r="F12" s="59">
        <v>624.44000000000005</v>
      </c>
      <c r="G12" s="59">
        <v>850.82</v>
      </c>
      <c r="H12" s="59" t="s">
        <v>356</v>
      </c>
      <c r="I12" s="59">
        <v>940.62</v>
      </c>
      <c r="J12" s="59">
        <v>436.73</v>
      </c>
      <c r="K12" s="59">
        <v>938.75</v>
      </c>
      <c r="L12" s="59" t="s">
        <v>356</v>
      </c>
      <c r="M12" s="59" t="s">
        <v>356</v>
      </c>
      <c r="N12" s="59" t="s">
        <v>356</v>
      </c>
      <c r="O12" s="59" t="s">
        <v>356</v>
      </c>
      <c r="P12" s="59" t="s">
        <v>356</v>
      </c>
      <c r="Q12" s="59" t="s">
        <v>356</v>
      </c>
      <c r="R12" s="59" t="s">
        <v>356</v>
      </c>
      <c r="S12" s="59" t="s">
        <v>356</v>
      </c>
      <c r="T12" s="59" t="s">
        <v>356</v>
      </c>
      <c r="U12" s="59" t="s">
        <v>356</v>
      </c>
      <c r="V12" s="59" t="s">
        <v>356</v>
      </c>
      <c r="W12" s="59" t="s">
        <v>356</v>
      </c>
      <c r="X12" s="59" t="s">
        <v>356</v>
      </c>
      <c r="Y12" s="59" t="s">
        <v>356</v>
      </c>
      <c r="Z12" s="59" t="s">
        <v>356</v>
      </c>
      <c r="AA12" s="59" t="s">
        <v>356</v>
      </c>
      <c r="AB12" s="59" t="s">
        <v>356</v>
      </c>
      <c r="AC12" s="59" t="s">
        <v>356</v>
      </c>
      <c r="AD12" s="59" t="s">
        <v>356</v>
      </c>
      <c r="AE12" s="59" t="s">
        <v>356</v>
      </c>
      <c r="AF12" s="59" t="s">
        <v>356</v>
      </c>
      <c r="AG12" s="59" t="s">
        <v>356</v>
      </c>
      <c r="AH12" s="59" t="s">
        <v>356</v>
      </c>
      <c r="AI12" s="59" t="s">
        <v>356</v>
      </c>
      <c r="AJ12" s="59" t="s">
        <v>356</v>
      </c>
      <c r="AK12" s="59" t="s">
        <v>356</v>
      </c>
      <c r="AL12" s="59" t="s">
        <v>356</v>
      </c>
      <c r="AM12" s="59" t="s">
        <v>356</v>
      </c>
      <c r="AN12" s="59" t="s">
        <v>356</v>
      </c>
      <c r="AO12" s="59" t="s">
        <v>356</v>
      </c>
      <c r="AP12" s="59" t="s">
        <v>356</v>
      </c>
      <c r="AQ12" s="59" t="s">
        <v>356</v>
      </c>
      <c r="AR12" s="59" t="s">
        <v>356</v>
      </c>
      <c r="AS12" s="59" t="s">
        <v>356</v>
      </c>
      <c r="AT12" s="59" t="s">
        <v>356</v>
      </c>
      <c r="AU12" s="59" t="s">
        <v>356</v>
      </c>
      <c r="AV12" s="59" t="s">
        <v>356</v>
      </c>
      <c r="AW12" s="59" t="s">
        <v>356</v>
      </c>
      <c r="AX12" s="59" t="s">
        <v>356</v>
      </c>
      <c r="AY12" s="59" t="s">
        <v>356</v>
      </c>
      <c r="AZ12" s="59" t="s">
        <v>356</v>
      </c>
      <c r="BA12" s="59" t="s">
        <v>356</v>
      </c>
      <c r="BB12" s="59" t="s">
        <v>356</v>
      </c>
      <c r="BC12" s="59" t="s">
        <v>356</v>
      </c>
      <c r="BD12" s="59" t="s">
        <v>356</v>
      </c>
      <c r="BE12" s="59" t="s">
        <v>356</v>
      </c>
      <c r="BF12" s="59">
        <v>6.25E-2</v>
      </c>
      <c r="BG12" s="59">
        <f>오르비누적테이블!BG12</f>
        <v>0</v>
      </c>
    </row>
    <row r="13" spans="1:59" hidden="1">
      <c r="A13" s="59" t="s">
        <v>356</v>
      </c>
      <c r="B13" s="59" t="s">
        <v>356</v>
      </c>
      <c r="C13" s="59" t="s">
        <v>356</v>
      </c>
      <c r="D13" s="59" t="s">
        <v>356</v>
      </c>
      <c r="E13" s="59">
        <v>624.75</v>
      </c>
      <c r="F13" s="59">
        <v>624.75</v>
      </c>
      <c r="G13" s="59">
        <v>851.3</v>
      </c>
      <c r="H13" s="59" t="s">
        <v>356</v>
      </c>
      <c r="I13" s="59">
        <v>940.97</v>
      </c>
      <c r="J13" s="59">
        <v>436.84</v>
      </c>
      <c r="K13" s="59">
        <v>939.09</v>
      </c>
      <c r="L13" s="59" t="s">
        <v>356</v>
      </c>
      <c r="M13" s="59" t="s">
        <v>356</v>
      </c>
      <c r="N13" s="59" t="s">
        <v>356</v>
      </c>
      <c r="O13" s="59" t="s">
        <v>356</v>
      </c>
      <c r="P13" s="59" t="s">
        <v>356</v>
      </c>
      <c r="Q13" s="59" t="s">
        <v>356</v>
      </c>
      <c r="R13" s="59" t="s">
        <v>356</v>
      </c>
      <c r="S13" s="59" t="s">
        <v>356</v>
      </c>
      <c r="T13" s="59" t="s">
        <v>356</v>
      </c>
      <c r="U13" s="59" t="s">
        <v>356</v>
      </c>
      <c r="V13" s="59" t="s">
        <v>356</v>
      </c>
      <c r="W13" s="59" t="s">
        <v>356</v>
      </c>
      <c r="X13" s="59" t="s">
        <v>356</v>
      </c>
      <c r="Y13" s="59" t="s">
        <v>356</v>
      </c>
      <c r="Z13" s="59" t="s">
        <v>356</v>
      </c>
      <c r="AA13" s="59" t="s">
        <v>356</v>
      </c>
      <c r="AB13" s="59" t="s">
        <v>356</v>
      </c>
      <c r="AC13" s="59" t="s">
        <v>356</v>
      </c>
      <c r="AD13" s="59" t="s">
        <v>356</v>
      </c>
      <c r="AE13" s="59" t="s">
        <v>356</v>
      </c>
      <c r="AF13" s="59" t="s">
        <v>356</v>
      </c>
      <c r="AG13" s="59" t="s">
        <v>356</v>
      </c>
      <c r="AH13" s="59" t="s">
        <v>356</v>
      </c>
      <c r="AI13" s="59" t="s">
        <v>356</v>
      </c>
      <c r="AJ13" s="59" t="s">
        <v>356</v>
      </c>
      <c r="AK13" s="59" t="s">
        <v>356</v>
      </c>
      <c r="AL13" s="59" t="s">
        <v>356</v>
      </c>
      <c r="AM13" s="59" t="s">
        <v>356</v>
      </c>
      <c r="AN13" s="59" t="s">
        <v>356</v>
      </c>
      <c r="AO13" s="59" t="s">
        <v>356</v>
      </c>
      <c r="AP13" s="59" t="s">
        <v>356</v>
      </c>
      <c r="AQ13" s="59" t="s">
        <v>356</v>
      </c>
      <c r="AR13" s="59" t="s">
        <v>356</v>
      </c>
      <c r="AS13" s="59" t="s">
        <v>356</v>
      </c>
      <c r="AT13" s="59" t="s">
        <v>356</v>
      </c>
      <c r="AU13" s="59" t="s">
        <v>356</v>
      </c>
      <c r="AV13" s="59" t="s">
        <v>356</v>
      </c>
      <c r="AW13" s="59" t="s">
        <v>356</v>
      </c>
      <c r="AX13" s="59" t="s">
        <v>356</v>
      </c>
      <c r="AY13" s="59" t="s">
        <v>356</v>
      </c>
      <c r="AZ13" s="59" t="s">
        <v>356</v>
      </c>
      <c r="BA13" s="59" t="s">
        <v>356</v>
      </c>
      <c r="BB13" s="59" t="s">
        <v>356</v>
      </c>
      <c r="BC13" s="59" t="s">
        <v>356</v>
      </c>
      <c r="BD13" s="59" t="s">
        <v>356</v>
      </c>
      <c r="BE13" s="59" t="s">
        <v>356</v>
      </c>
      <c r="BF13" s="59">
        <v>6.1199999999999997E-2</v>
      </c>
      <c r="BG13" s="59">
        <f>오르비누적테이블!BG13</f>
        <v>0</v>
      </c>
    </row>
    <row r="14" spans="1:59" hidden="1">
      <c r="A14" s="59" t="s">
        <v>356</v>
      </c>
      <c r="B14" s="59" t="s">
        <v>356</v>
      </c>
      <c r="C14" s="59" t="s">
        <v>356</v>
      </c>
      <c r="D14" s="59" t="s">
        <v>356</v>
      </c>
      <c r="E14" s="59">
        <v>625.07000000000005</v>
      </c>
      <c r="F14" s="59">
        <v>625.07000000000005</v>
      </c>
      <c r="G14" s="59">
        <v>851.59</v>
      </c>
      <c r="H14" s="59" t="s">
        <v>356</v>
      </c>
      <c r="I14" s="59">
        <v>941.45</v>
      </c>
      <c r="J14" s="59">
        <v>437.05</v>
      </c>
      <c r="K14" s="59">
        <v>939.54</v>
      </c>
      <c r="L14" s="59" t="s">
        <v>356</v>
      </c>
      <c r="M14" s="59" t="s">
        <v>356</v>
      </c>
      <c r="N14" s="59" t="s">
        <v>356</v>
      </c>
      <c r="O14" s="59" t="s">
        <v>356</v>
      </c>
      <c r="P14" s="59" t="s">
        <v>356</v>
      </c>
      <c r="Q14" s="59" t="s">
        <v>356</v>
      </c>
      <c r="R14" s="59" t="s">
        <v>356</v>
      </c>
      <c r="S14" s="59" t="s">
        <v>356</v>
      </c>
      <c r="T14" s="59" t="s">
        <v>356</v>
      </c>
      <c r="U14" s="59" t="s">
        <v>356</v>
      </c>
      <c r="V14" s="59" t="s">
        <v>356</v>
      </c>
      <c r="W14" s="59" t="s">
        <v>356</v>
      </c>
      <c r="X14" s="59" t="s">
        <v>356</v>
      </c>
      <c r="Y14" s="59" t="s">
        <v>356</v>
      </c>
      <c r="Z14" s="59" t="s">
        <v>356</v>
      </c>
      <c r="AA14" s="59" t="s">
        <v>356</v>
      </c>
      <c r="AB14" s="59" t="s">
        <v>356</v>
      </c>
      <c r="AC14" s="59" t="s">
        <v>356</v>
      </c>
      <c r="AD14" s="59" t="s">
        <v>356</v>
      </c>
      <c r="AE14" s="59" t="s">
        <v>356</v>
      </c>
      <c r="AF14" s="59" t="s">
        <v>356</v>
      </c>
      <c r="AG14" s="59" t="s">
        <v>356</v>
      </c>
      <c r="AH14" s="59" t="s">
        <v>356</v>
      </c>
      <c r="AI14" s="59" t="s">
        <v>356</v>
      </c>
      <c r="AJ14" s="59" t="s">
        <v>356</v>
      </c>
      <c r="AK14" s="59" t="s">
        <v>356</v>
      </c>
      <c r="AL14" s="59" t="s">
        <v>356</v>
      </c>
      <c r="AM14" s="59" t="s">
        <v>356</v>
      </c>
      <c r="AN14" s="59" t="s">
        <v>356</v>
      </c>
      <c r="AO14" s="59" t="s">
        <v>356</v>
      </c>
      <c r="AP14" s="59" t="s">
        <v>356</v>
      </c>
      <c r="AQ14" s="59" t="s">
        <v>356</v>
      </c>
      <c r="AR14" s="59" t="s">
        <v>356</v>
      </c>
      <c r="AS14" s="59" t="s">
        <v>356</v>
      </c>
      <c r="AT14" s="59" t="s">
        <v>356</v>
      </c>
      <c r="AU14" s="59" t="s">
        <v>356</v>
      </c>
      <c r="AV14" s="59" t="s">
        <v>356</v>
      </c>
      <c r="AW14" s="59" t="s">
        <v>356</v>
      </c>
      <c r="AX14" s="59" t="s">
        <v>356</v>
      </c>
      <c r="AY14" s="59" t="s">
        <v>356</v>
      </c>
      <c r="AZ14" s="59" t="s">
        <v>356</v>
      </c>
      <c r="BA14" s="59" t="s">
        <v>356</v>
      </c>
      <c r="BB14" s="59" t="s">
        <v>356</v>
      </c>
      <c r="BC14" s="59" t="s">
        <v>356</v>
      </c>
      <c r="BD14" s="59" t="s">
        <v>356</v>
      </c>
      <c r="BE14" s="59" t="s">
        <v>356</v>
      </c>
      <c r="BF14" s="59">
        <v>0.06</v>
      </c>
      <c r="BG14" s="59">
        <f>오르비누적테이블!BG14</f>
        <v>0</v>
      </c>
    </row>
    <row r="15" spans="1:59" hidden="1">
      <c r="A15" s="59" t="s">
        <v>356</v>
      </c>
      <c r="B15" s="59" t="s">
        <v>356</v>
      </c>
      <c r="C15" s="59" t="s">
        <v>356</v>
      </c>
      <c r="D15" s="59" t="s">
        <v>356</v>
      </c>
      <c r="E15" s="59">
        <v>625.37</v>
      </c>
      <c r="F15" s="59">
        <v>625.37</v>
      </c>
      <c r="G15" s="59">
        <v>851.96</v>
      </c>
      <c r="H15" s="59" t="s">
        <v>356</v>
      </c>
      <c r="I15" s="59">
        <v>941.85</v>
      </c>
      <c r="J15" s="59">
        <v>437.27</v>
      </c>
      <c r="K15" s="59">
        <v>939.94</v>
      </c>
      <c r="L15" s="59" t="s">
        <v>356</v>
      </c>
      <c r="M15" s="59" t="s">
        <v>356</v>
      </c>
      <c r="N15" s="59" t="s">
        <v>356</v>
      </c>
      <c r="O15" s="59" t="s">
        <v>356</v>
      </c>
      <c r="P15" s="59" t="s">
        <v>356</v>
      </c>
      <c r="Q15" s="59" t="s">
        <v>356</v>
      </c>
      <c r="R15" s="59" t="s">
        <v>356</v>
      </c>
      <c r="S15" s="59" t="s">
        <v>356</v>
      </c>
      <c r="T15" s="59" t="s">
        <v>356</v>
      </c>
      <c r="U15" s="59" t="s">
        <v>356</v>
      </c>
      <c r="V15" s="59" t="s">
        <v>356</v>
      </c>
      <c r="W15" s="59" t="s">
        <v>356</v>
      </c>
      <c r="X15" s="59" t="s">
        <v>356</v>
      </c>
      <c r="Y15" s="59" t="s">
        <v>356</v>
      </c>
      <c r="Z15" s="59" t="s">
        <v>356</v>
      </c>
      <c r="AA15" s="59" t="s">
        <v>356</v>
      </c>
      <c r="AB15" s="59" t="s">
        <v>356</v>
      </c>
      <c r="AC15" s="59" t="s">
        <v>356</v>
      </c>
      <c r="AD15" s="59" t="s">
        <v>356</v>
      </c>
      <c r="AE15" s="59" t="s">
        <v>356</v>
      </c>
      <c r="AF15" s="59" t="s">
        <v>356</v>
      </c>
      <c r="AG15" s="59" t="s">
        <v>356</v>
      </c>
      <c r="AH15" s="59" t="s">
        <v>356</v>
      </c>
      <c r="AI15" s="59" t="s">
        <v>356</v>
      </c>
      <c r="AJ15" s="59" t="s">
        <v>356</v>
      </c>
      <c r="AK15" s="59" t="s">
        <v>356</v>
      </c>
      <c r="AL15" s="59" t="s">
        <v>356</v>
      </c>
      <c r="AM15" s="59" t="s">
        <v>356</v>
      </c>
      <c r="AN15" s="59" t="s">
        <v>356</v>
      </c>
      <c r="AO15" s="59" t="s">
        <v>356</v>
      </c>
      <c r="AP15" s="59" t="s">
        <v>356</v>
      </c>
      <c r="AQ15" s="59" t="s">
        <v>356</v>
      </c>
      <c r="AR15" s="59" t="s">
        <v>356</v>
      </c>
      <c r="AS15" s="59" t="s">
        <v>356</v>
      </c>
      <c r="AT15" s="59" t="s">
        <v>356</v>
      </c>
      <c r="AU15" s="59" t="s">
        <v>356</v>
      </c>
      <c r="AV15" s="59" t="s">
        <v>356</v>
      </c>
      <c r="AW15" s="59" t="s">
        <v>356</v>
      </c>
      <c r="AX15" s="59" t="s">
        <v>356</v>
      </c>
      <c r="AY15" s="59" t="s">
        <v>356</v>
      </c>
      <c r="AZ15" s="59" t="s">
        <v>356</v>
      </c>
      <c r="BA15" s="59" t="s">
        <v>356</v>
      </c>
      <c r="BB15" s="59" t="s">
        <v>356</v>
      </c>
      <c r="BC15" s="59" t="s">
        <v>356</v>
      </c>
      <c r="BD15" s="59" t="s">
        <v>356</v>
      </c>
      <c r="BE15" s="59" t="s">
        <v>356</v>
      </c>
      <c r="BF15" s="59">
        <v>5.8700000000000002E-2</v>
      </c>
      <c r="BG15" s="59">
        <f>오르비누적테이블!BG15</f>
        <v>0</v>
      </c>
    </row>
    <row r="16" spans="1:59" hidden="1">
      <c r="A16" s="59" t="s">
        <v>356</v>
      </c>
      <c r="B16" s="59" t="s">
        <v>356</v>
      </c>
      <c r="C16" s="59" t="s">
        <v>356</v>
      </c>
      <c r="D16" s="59" t="s">
        <v>356</v>
      </c>
      <c r="E16" s="59">
        <v>625.64</v>
      </c>
      <c r="F16" s="59">
        <v>625.64</v>
      </c>
      <c r="G16" s="59">
        <v>852.3</v>
      </c>
      <c r="H16" s="59" t="s">
        <v>356</v>
      </c>
      <c r="I16" s="59">
        <v>942.27</v>
      </c>
      <c r="J16" s="59">
        <v>437.36</v>
      </c>
      <c r="K16" s="59">
        <v>940.39</v>
      </c>
      <c r="L16" s="59" t="s">
        <v>356</v>
      </c>
      <c r="M16" s="59" t="s">
        <v>356</v>
      </c>
      <c r="N16" s="59" t="s">
        <v>356</v>
      </c>
      <c r="O16" s="59" t="s">
        <v>356</v>
      </c>
      <c r="P16" s="59" t="s">
        <v>356</v>
      </c>
      <c r="Q16" s="59" t="s">
        <v>356</v>
      </c>
      <c r="R16" s="59" t="s">
        <v>356</v>
      </c>
      <c r="S16" s="59" t="s">
        <v>356</v>
      </c>
      <c r="T16" s="59" t="s">
        <v>356</v>
      </c>
      <c r="U16" s="59" t="s">
        <v>356</v>
      </c>
      <c r="V16" s="59" t="s">
        <v>356</v>
      </c>
      <c r="W16" s="59" t="s">
        <v>356</v>
      </c>
      <c r="X16" s="59" t="s">
        <v>356</v>
      </c>
      <c r="Y16" s="59" t="s">
        <v>356</v>
      </c>
      <c r="Z16" s="59" t="s">
        <v>356</v>
      </c>
      <c r="AA16" s="59" t="s">
        <v>356</v>
      </c>
      <c r="AB16" s="59" t="s">
        <v>356</v>
      </c>
      <c r="AC16" s="59" t="s">
        <v>356</v>
      </c>
      <c r="AD16" s="59" t="s">
        <v>356</v>
      </c>
      <c r="AE16" s="59" t="s">
        <v>356</v>
      </c>
      <c r="AF16" s="59" t="s">
        <v>356</v>
      </c>
      <c r="AG16" s="59" t="s">
        <v>356</v>
      </c>
      <c r="AH16" s="59" t="s">
        <v>356</v>
      </c>
      <c r="AI16" s="59" t="s">
        <v>356</v>
      </c>
      <c r="AJ16" s="59" t="s">
        <v>356</v>
      </c>
      <c r="AK16" s="59" t="s">
        <v>356</v>
      </c>
      <c r="AL16" s="59" t="s">
        <v>356</v>
      </c>
      <c r="AM16" s="59" t="s">
        <v>356</v>
      </c>
      <c r="AN16" s="59" t="s">
        <v>356</v>
      </c>
      <c r="AO16" s="59" t="s">
        <v>356</v>
      </c>
      <c r="AP16" s="59" t="s">
        <v>356</v>
      </c>
      <c r="AQ16" s="59" t="s">
        <v>356</v>
      </c>
      <c r="AR16" s="59" t="s">
        <v>356</v>
      </c>
      <c r="AS16" s="59" t="s">
        <v>356</v>
      </c>
      <c r="AT16" s="59" t="s">
        <v>356</v>
      </c>
      <c r="AU16" s="59" t="s">
        <v>356</v>
      </c>
      <c r="AV16" s="59" t="s">
        <v>356</v>
      </c>
      <c r="AW16" s="59" t="s">
        <v>356</v>
      </c>
      <c r="AX16" s="59" t="s">
        <v>356</v>
      </c>
      <c r="AY16" s="59" t="s">
        <v>356</v>
      </c>
      <c r="AZ16" s="59" t="s">
        <v>356</v>
      </c>
      <c r="BA16" s="59" t="s">
        <v>356</v>
      </c>
      <c r="BB16" s="59" t="s">
        <v>356</v>
      </c>
      <c r="BC16" s="59" t="s">
        <v>356</v>
      </c>
      <c r="BD16" s="59" t="s">
        <v>356</v>
      </c>
      <c r="BE16" s="59" t="s">
        <v>356</v>
      </c>
      <c r="BF16" s="59">
        <v>5.74E-2</v>
      </c>
      <c r="BG16" s="59">
        <f>오르비누적테이블!BG16</f>
        <v>0</v>
      </c>
    </row>
    <row r="17" spans="1:59" hidden="1">
      <c r="A17" s="59" t="s">
        <v>356</v>
      </c>
      <c r="B17" s="59" t="s">
        <v>356</v>
      </c>
      <c r="C17" s="59" t="s">
        <v>356</v>
      </c>
      <c r="D17" s="59" t="s">
        <v>356</v>
      </c>
      <c r="E17" s="59">
        <v>625.95000000000005</v>
      </c>
      <c r="F17" s="59">
        <v>625.95000000000005</v>
      </c>
      <c r="G17" s="59">
        <v>852.59</v>
      </c>
      <c r="H17" s="59" t="s">
        <v>356</v>
      </c>
      <c r="I17" s="59">
        <v>942.65</v>
      </c>
      <c r="J17" s="59">
        <v>437.52</v>
      </c>
      <c r="K17" s="59">
        <v>940.83</v>
      </c>
      <c r="L17" s="59" t="s">
        <v>356</v>
      </c>
      <c r="M17" s="59" t="s">
        <v>356</v>
      </c>
      <c r="N17" s="59" t="s">
        <v>356</v>
      </c>
      <c r="O17" s="59" t="s">
        <v>356</v>
      </c>
      <c r="P17" s="59" t="s">
        <v>356</v>
      </c>
      <c r="Q17" s="59" t="s">
        <v>356</v>
      </c>
      <c r="R17" s="59" t="s">
        <v>356</v>
      </c>
      <c r="S17" s="59" t="s">
        <v>356</v>
      </c>
      <c r="T17" s="59" t="s">
        <v>356</v>
      </c>
      <c r="U17" s="59" t="s">
        <v>356</v>
      </c>
      <c r="V17" s="59" t="s">
        <v>356</v>
      </c>
      <c r="W17" s="59" t="s">
        <v>356</v>
      </c>
      <c r="X17" s="59" t="s">
        <v>356</v>
      </c>
      <c r="Y17" s="59" t="s">
        <v>356</v>
      </c>
      <c r="Z17" s="59" t="s">
        <v>356</v>
      </c>
      <c r="AA17" s="59" t="s">
        <v>356</v>
      </c>
      <c r="AB17" s="59" t="s">
        <v>356</v>
      </c>
      <c r="AC17" s="59" t="s">
        <v>356</v>
      </c>
      <c r="AD17" s="59" t="s">
        <v>356</v>
      </c>
      <c r="AE17" s="59" t="s">
        <v>356</v>
      </c>
      <c r="AF17" s="59" t="s">
        <v>356</v>
      </c>
      <c r="AG17" s="59" t="s">
        <v>356</v>
      </c>
      <c r="AH17" s="59" t="s">
        <v>356</v>
      </c>
      <c r="AI17" s="59" t="s">
        <v>356</v>
      </c>
      <c r="AJ17" s="59" t="s">
        <v>356</v>
      </c>
      <c r="AK17" s="59" t="s">
        <v>356</v>
      </c>
      <c r="AL17" s="59" t="s">
        <v>356</v>
      </c>
      <c r="AM17" s="59" t="s">
        <v>356</v>
      </c>
      <c r="AN17" s="59" t="s">
        <v>356</v>
      </c>
      <c r="AO17" s="59" t="s">
        <v>356</v>
      </c>
      <c r="AP17" s="59" t="s">
        <v>356</v>
      </c>
      <c r="AQ17" s="59" t="s">
        <v>356</v>
      </c>
      <c r="AR17" s="59" t="s">
        <v>356</v>
      </c>
      <c r="AS17" s="59" t="s">
        <v>356</v>
      </c>
      <c r="AT17" s="59" t="s">
        <v>356</v>
      </c>
      <c r="AU17" s="59" t="s">
        <v>356</v>
      </c>
      <c r="AV17" s="59" t="s">
        <v>356</v>
      </c>
      <c r="AW17" s="59" t="s">
        <v>356</v>
      </c>
      <c r="AX17" s="59" t="s">
        <v>356</v>
      </c>
      <c r="AY17" s="59" t="s">
        <v>356</v>
      </c>
      <c r="AZ17" s="59" t="s">
        <v>356</v>
      </c>
      <c r="BA17" s="59" t="s">
        <v>356</v>
      </c>
      <c r="BB17" s="59" t="s">
        <v>356</v>
      </c>
      <c r="BC17" s="59" t="s">
        <v>356</v>
      </c>
      <c r="BD17" s="59" t="s">
        <v>356</v>
      </c>
      <c r="BE17" s="59" t="s">
        <v>356</v>
      </c>
      <c r="BF17" s="59">
        <v>5.6099999999999997E-2</v>
      </c>
      <c r="BG17" s="59">
        <f>오르비누적테이블!BG17</f>
        <v>0</v>
      </c>
    </row>
    <row r="18" spans="1:59" hidden="1">
      <c r="A18" s="59" t="s">
        <v>356</v>
      </c>
      <c r="B18" s="59" t="s">
        <v>356</v>
      </c>
      <c r="C18" s="59" t="s">
        <v>356</v>
      </c>
      <c r="D18" s="59" t="s">
        <v>356</v>
      </c>
      <c r="E18" s="59">
        <v>626.26</v>
      </c>
      <c r="F18" s="59">
        <v>626.26</v>
      </c>
      <c r="G18" s="59">
        <v>852.94</v>
      </c>
      <c r="H18" s="59" t="s">
        <v>356</v>
      </c>
      <c r="I18" s="59">
        <v>943.14</v>
      </c>
      <c r="J18" s="59">
        <v>437.7</v>
      </c>
      <c r="K18" s="59">
        <v>941.22</v>
      </c>
      <c r="L18" s="59" t="s">
        <v>356</v>
      </c>
      <c r="M18" s="59" t="s">
        <v>356</v>
      </c>
      <c r="N18" s="59" t="s">
        <v>356</v>
      </c>
      <c r="O18" s="59" t="s">
        <v>356</v>
      </c>
      <c r="P18" s="59" t="s">
        <v>356</v>
      </c>
      <c r="Q18" s="59" t="s">
        <v>356</v>
      </c>
      <c r="R18" s="59" t="s">
        <v>356</v>
      </c>
      <c r="S18" s="59" t="s">
        <v>356</v>
      </c>
      <c r="T18" s="59" t="s">
        <v>356</v>
      </c>
      <c r="U18" s="59" t="s">
        <v>356</v>
      </c>
      <c r="V18" s="59" t="s">
        <v>356</v>
      </c>
      <c r="W18" s="59" t="s">
        <v>356</v>
      </c>
      <c r="X18" s="59" t="s">
        <v>356</v>
      </c>
      <c r="Y18" s="59" t="s">
        <v>356</v>
      </c>
      <c r="Z18" s="59" t="s">
        <v>356</v>
      </c>
      <c r="AA18" s="59" t="s">
        <v>356</v>
      </c>
      <c r="AB18" s="59" t="s">
        <v>356</v>
      </c>
      <c r="AC18" s="59" t="s">
        <v>356</v>
      </c>
      <c r="AD18" s="59" t="s">
        <v>356</v>
      </c>
      <c r="AE18" s="59" t="s">
        <v>356</v>
      </c>
      <c r="AF18" s="59" t="s">
        <v>356</v>
      </c>
      <c r="AG18" s="59" t="s">
        <v>356</v>
      </c>
      <c r="AH18" s="59" t="s">
        <v>356</v>
      </c>
      <c r="AI18" s="59" t="s">
        <v>356</v>
      </c>
      <c r="AJ18" s="59" t="s">
        <v>356</v>
      </c>
      <c r="AK18" s="59" t="s">
        <v>356</v>
      </c>
      <c r="AL18" s="59" t="s">
        <v>356</v>
      </c>
      <c r="AM18" s="59" t="s">
        <v>356</v>
      </c>
      <c r="AN18" s="59" t="s">
        <v>356</v>
      </c>
      <c r="AO18" s="59" t="s">
        <v>356</v>
      </c>
      <c r="AP18" s="59" t="s">
        <v>356</v>
      </c>
      <c r="AQ18" s="59" t="s">
        <v>356</v>
      </c>
      <c r="AR18" s="59" t="s">
        <v>356</v>
      </c>
      <c r="AS18" s="59" t="s">
        <v>356</v>
      </c>
      <c r="AT18" s="59" t="s">
        <v>356</v>
      </c>
      <c r="AU18" s="59" t="s">
        <v>356</v>
      </c>
      <c r="AV18" s="59" t="s">
        <v>356</v>
      </c>
      <c r="AW18" s="59" t="s">
        <v>356</v>
      </c>
      <c r="AX18" s="59" t="s">
        <v>356</v>
      </c>
      <c r="AY18" s="59" t="s">
        <v>356</v>
      </c>
      <c r="AZ18" s="59" t="s">
        <v>356</v>
      </c>
      <c r="BA18" s="59" t="s">
        <v>356</v>
      </c>
      <c r="BB18" s="59" t="s">
        <v>356</v>
      </c>
      <c r="BC18" s="59" t="s">
        <v>356</v>
      </c>
      <c r="BD18" s="59" t="s">
        <v>356</v>
      </c>
      <c r="BE18" s="59" t="s">
        <v>356</v>
      </c>
      <c r="BF18" s="59">
        <v>5.4899999999999997E-2</v>
      </c>
      <c r="BG18" s="59">
        <f>오르비누적테이블!BG18</f>
        <v>0</v>
      </c>
    </row>
    <row r="19" spans="1:59" hidden="1">
      <c r="A19" s="59" t="s">
        <v>356</v>
      </c>
      <c r="B19" s="59" t="s">
        <v>356</v>
      </c>
      <c r="C19" s="59" t="s">
        <v>356</v>
      </c>
      <c r="D19" s="59" t="s">
        <v>356</v>
      </c>
      <c r="E19" s="59">
        <v>626.53</v>
      </c>
      <c r="F19" s="59">
        <v>626.53</v>
      </c>
      <c r="G19" s="59">
        <v>853.36</v>
      </c>
      <c r="H19" s="59" t="s">
        <v>356</v>
      </c>
      <c r="I19" s="59">
        <v>943.52</v>
      </c>
      <c r="J19" s="59">
        <v>437.87</v>
      </c>
      <c r="K19" s="59">
        <v>941.74</v>
      </c>
      <c r="L19" s="59" t="s">
        <v>356</v>
      </c>
      <c r="M19" s="59" t="s">
        <v>356</v>
      </c>
      <c r="N19" s="59" t="s">
        <v>356</v>
      </c>
      <c r="O19" s="59" t="s">
        <v>356</v>
      </c>
      <c r="P19" s="59" t="s">
        <v>356</v>
      </c>
      <c r="Q19" s="59" t="s">
        <v>356</v>
      </c>
      <c r="R19" s="59" t="s">
        <v>356</v>
      </c>
      <c r="S19" s="59" t="s">
        <v>356</v>
      </c>
      <c r="T19" s="59" t="s">
        <v>356</v>
      </c>
      <c r="U19" s="59" t="s">
        <v>356</v>
      </c>
      <c r="V19" s="59" t="s">
        <v>356</v>
      </c>
      <c r="W19" s="59" t="s">
        <v>356</v>
      </c>
      <c r="X19" s="59" t="s">
        <v>356</v>
      </c>
      <c r="Y19" s="59" t="s">
        <v>356</v>
      </c>
      <c r="Z19" s="59" t="s">
        <v>356</v>
      </c>
      <c r="AA19" s="59" t="s">
        <v>356</v>
      </c>
      <c r="AB19" s="59" t="s">
        <v>356</v>
      </c>
      <c r="AC19" s="59" t="s">
        <v>356</v>
      </c>
      <c r="AD19" s="59" t="s">
        <v>356</v>
      </c>
      <c r="AE19" s="59" t="s">
        <v>356</v>
      </c>
      <c r="AF19" s="59" t="s">
        <v>356</v>
      </c>
      <c r="AG19" s="59" t="s">
        <v>356</v>
      </c>
      <c r="AH19" s="59" t="s">
        <v>356</v>
      </c>
      <c r="AI19" s="59" t="s">
        <v>356</v>
      </c>
      <c r="AJ19" s="59" t="s">
        <v>356</v>
      </c>
      <c r="AK19" s="59" t="s">
        <v>356</v>
      </c>
      <c r="AL19" s="59" t="s">
        <v>356</v>
      </c>
      <c r="AM19" s="59" t="s">
        <v>356</v>
      </c>
      <c r="AN19" s="59" t="s">
        <v>356</v>
      </c>
      <c r="AO19" s="59" t="s">
        <v>356</v>
      </c>
      <c r="AP19" s="59" t="s">
        <v>356</v>
      </c>
      <c r="AQ19" s="59" t="s">
        <v>356</v>
      </c>
      <c r="AR19" s="59" t="s">
        <v>356</v>
      </c>
      <c r="AS19" s="59" t="s">
        <v>356</v>
      </c>
      <c r="AT19" s="59" t="s">
        <v>356</v>
      </c>
      <c r="AU19" s="59" t="s">
        <v>356</v>
      </c>
      <c r="AV19" s="59" t="s">
        <v>356</v>
      </c>
      <c r="AW19" s="59" t="s">
        <v>356</v>
      </c>
      <c r="AX19" s="59" t="s">
        <v>356</v>
      </c>
      <c r="AY19" s="59" t="s">
        <v>356</v>
      </c>
      <c r="AZ19" s="59" t="s">
        <v>356</v>
      </c>
      <c r="BA19" s="59" t="s">
        <v>356</v>
      </c>
      <c r="BB19" s="59" t="s">
        <v>356</v>
      </c>
      <c r="BC19" s="59" t="s">
        <v>356</v>
      </c>
      <c r="BD19" s="59" t="s">
        <v>356</v>
      </c>
      <c r="BE19" s="59" t="s">
        <v>356</v>
      </c>
      <c r="BF19" s="59">
        <v>5.3600000000000002E-2</v>
      </c>
      <c r="BG19" s="59">
        <f>오르비누적테이블!BG19</f>
        <v>0</v>
      </c>
    </row>
    <row r="20" spans="1:59" hidden="1">
      <c r="A20" s="59" t="s">
        <v>356</v>
      </c>
      <c r="B20" s="59" t="s">
        <v>356</v>
      </c>
      <c r="C20" s="59" t="s">
        <v>356</v>
      </c>
      <c r="D20" s="59" t="s">
        <v>356</v>
      </c>
      <c r="E20" s="59">
        <v>626.79999999999995</v>
      </c>
      <c r="F20" s="59">
        <v>626.79999999999995</v>
      </c>
      <c r="G20" s="59">
        <v>853.83</v>
      </c>
      <c r="H20" s="59" t="s">
        <v>356</v>
      </c>
      <c r="I20" s="59">
        <v>944.04</v>
      </c>
      <c r="J20" s="59">
        <v>438.04</v>
      </c>
      <c r="K20" s="59">
        <v>942.13</v>
      </c>
      <c r="L20" s="59" t="s">
        <v>356</v>
      </c>
      <c r="M20" s="59" t="s">
        <v>356</v>
      </c>
      <c r="N20" s="59" t="s">
        <v>356</v>
      </c>
      <c r="O20" s="59" t="s">
        <v>356</v>
      </c>
      <c r="P20" s="59" t="s">
        <v>356</v>
      </c>
      <c r="Q20" s="59" t="s">
        <v>356</v>
      </c>
      <c r="R20" s="59" t="s">
        <v>356</v>
      </c>
      <c r="S20" s="59" t="s">
        <v>356</v>
      </c>
      <c r="T20" s="59" t="s">
        <v>356</v>
      </c>
      <c r="U20" s="59" t="s">
        <v>356</v>
      </c>
      <c r="V20" s="59" t="s">
        <v>356</v>
      </c>
      <c r="W20" s="59" t="s">
        <v>356</v>
      </c>
      <c r="X20" s="59" t="s">
        <v>356</v>
      </c>
      <c r="Y20" s="59" t="s">
        <v>356</v>
      </c>
      <c r="Z20" s="59" t="s">
        <v>356</v>
      </c>
      <c r="AA20" s="59" t="s">
        <v>356</v>
      </c>
      <c r="AB20" s="59" t="s">
        <v>356</v>
      </c>
      <c r="AC20" s="59" t="s">
        <v>356</v>
      </c>
      <c r="AD20" s="59" t="s">
        <v>356</v>
      </c>
      <c r="AE20" s="59" t="s">
        <v>356</v>
      </c>
      <c r="AF20" s="59" t="s">
        <v>356</v>
      </c>
      <c r="AG20" s="59" t="s">
        <v>356</v>
      </c>
      <c r="AH20" s="59" t="s">
        <v>356</v>
      </c>
      <c r="AI20" s="59" t="s">
        <v>356</v>
      </c>
      <c r="AJ20" s="59" t="s">
        <v>356</v>
      </c>
      <c r="AK20" s="59" t="s">
        <v>356</v>
      </c>
      <c r="AL20" s="59" t="s">
        <v>356</v>
      </c>
      <c r="AM20" s="59" t="s">
        <v>356</v>
      </c>
      <c r="AN20" s="59" t="s">
        <v>356</v>
      </c>
      <c r="AO20" s="59" t="s">
        <v>356</v>
      </c>
      <c r="AP20" s="59" t="s">
        <v>356</v>
      </c>
      <c r="AQ20" s="59" t="s">
        <v>356</v>
      </c>
      <c r="AR20" s="59" t="s">
        <v>356</v>
      </c>
      <c r="AS20" s="59" t="s">
        <v>356</v>
      </c>
      <c r="AT20" s="59" t="s">
        <v>356</v>
      </c>
      <c r="AU20" s="59" t="s">
        <v>356</v>
      </c>
      <c r="AV20" s="59" t="s">
        <v>356</v>
      </c>
      <c r="AW20" s="59" t="s">
        <v>356</v>
      </c>
      <c r="AX20" s="59" t="s">
        <v>356</v>
      </c>
      <c r="AY20" s="59" t="s">
        <v>356</v>
      </c>
      <c r="AZ20" s="59" t="s">
        <v>356</v>
      </c>
      <c r="BA20" s="59" t="s">
        <v>356</v>
      </c>
      <c r="BB20" s="59" t="s">
        <v>356</v>
      </c>
      <c r="BC20" s="59" t="s">
        <v>356</v>
      </c>
      <c r="BD20" s="59" t="s">
        <v>356</v>
      </c>
      <c r="BE20" s="59" t="s">
        <v>356</v>
      </c>
      <c r="BF20" s="59">
        <v>5.2299999999999999E-2</v>
      </c>
      <c r="BG20" s="59">
        <f>오르비누적테이블!BG20</f>
        <v>0</v>
      </c>
    </row>
    <row r="21" spans="1:59" hidden="1">
      <c r="A21" s="59" t="s">
        <v>356</v>
      </c>
      <c r="B21" s="59" t="s">
        <v>356</v>
      </c>
      <c r="C21" s="59" t="s">
        <v>356</v>
      </c>
      <c r="D21" s="59" t="s">
        <v>356</v>
      </c>
      <c r="E21" s="59">
        <v>627.03</v>
      </c>
      <c r="F21" s="59">
        <v>627.03</v>
      </c>
      <c r="G21" s="59">
        <v>854.24</v>
      </c>
      <c r="H21" s="59" t="s">
        <v>356</v>
      </c>
      <c r="I21" s="59">
        <v>944.35</v>
      </c>
      <c r="J21" s="59">
        <v>438.26</v>
      </c>
      <c r="K21" s="59">
        <v>942.52</v>
      </c>
      <c r="L21" s="59" t="s">
        <v>356</v>
      </c>
      <c r="M21" s="59" t="s">
        <v>356</v>
      </c>
      <c r="N21" s="59" t="s">
        <v>356</v>
      </c>
      <c r="O21" s="59" t="s">
        <v>356</v>
      </c>
      <c r="P21" s="59" t="s">
        <v>356</v>
      </c>
      <c r="Q21" s="59" t="s">
        <v>356</v>
      </c>
      <c r="R21" s="59" t="s">
        <v>356</v>
      </c>
      <c r="S21" s="59" t="s">
        <v>356</v>
      </c>
      <c r="T21" s="59" t="s">
        <v>356</v>
      </c>
      <c r="U21" s="59" t="s">
        <v>356</v>
      </c>
      <c r="V21" s="59" t="s">
        <v>356</v>
      </c>
      <c r="W21" s="59" t="s">
        <v>356</v>
      </c>
      <c r="X21" s="59" t="s">
        <v>356</v>
      </c>
      <c r="Y21" s="59" t="s">
        <v>356</v>
      </c>
      <c r="Z21" s="59" t="s">
        <v>356</v>
      </c>
      <c r="AA21" s="59" t="s">
        <v>356</v>
      </c>
      <c r="AB21" s="59" t="s">
        <v>356</v>
      </c>
      <c r="AC21" s="59" t="s">
        <v>356</v>
      </c>
      <c r="AD21" s="59" t="s">
        <v>356</v>
      </c>
      <c r="AE21" s="59" t="s">
        <v>356</v>
      </c>
      <c r="AF21" s="59" t="s">
        <v>356</v>
      </c>
      <c r="AG21" s="59" t="s">
        <v>356</v>
      </c>
      <c r="AH21" s="59" t="s">
        <v>356</v>
      </c>
      <c r="AI21" s="59" t="s">
        <v>356</v>
      </c>
      <c r="AJ21" s="59" t="s">
        <v>356</v>
      </c>
      <c r="AK21" s="59" t="s">
        <v>356</v>
      </c>
      <c r="AL21" s="59" t="s">
        <v>356</v>
      </c>
      <c r="AM21" s="59" t="s">
        <v>356</v>
      </c>
      <c r="AN21" s="59" t="s">
        <v>356</v>
      </c>
      <c r="AO21" s="59" t="s">
        <v>356</v>
      </c>
      <c r="AP21" s="59" t="s">
        <v>356</v>
      </c>
      <c r="AQ21" s="59" t="s">
        <v>356</v>
      </c>
      <c r="AR21" s="59" t="s">
        <v>356</v>
      </c>
      <c r="AS21" s="59" t="s">
        <v>356</v>
      </c>
      <c r="AT21" s="59" t="s">
        <v>356</v>
      </c>
      <c r="AU21" s="59" t="s">
        <v>356</v>
      </c>
      <c r="AV21" s="59" t="s">
        <v>356</v>
      </c>
      <c r="AW21" s="59" t="s">
        <v>356</v>
      </c>
      <c r="AX21" s="59" t="s">
        <v>356</v>
      </c>
      <c r="AY21" s="59" t="s">
        <v>356</v>
      </c>
      <c r="AZ21" s="59" t="s">
        <v>356</v>
      </c>
      <c r="BA21" s="59" t="s">
        <v>356</v>
      </c>
      <c r="BB21" s="59" t="s">
        <v>356</v>
      </c>
      <c r="BC21" s="59" t="s">
        <v>356</v>
      </c>
      <c r="BD21" s="59" t="s">
        <v>356</v>
      </c>
      <c r="BE21" s="59" t="s">
        <v>356</v>
      </c>
      <c r="BF21" s="59">
        <v>5.0999999999999997E-2</v>
      </c>
      <c r="BG21" s="59">
        <f>오르비누적테이블!BG21</f>
        <v>0</v>
      </c>
    </row>
    <row r="22" spans="1:59" hidden="1">
      <c r="A22" s="59" t="s">
        <v>356</v>
      </c>
      <c r="B22" s="59" t="s">
        <v>356</v>
      </c>
      <c r="C22" s="59" t="s">
        <v>356</v>
      </c>
      <c r="D22" s="59" t="s">
        <v>356</v>
      </c>
      <c r="E22" s="59">
        <v>627.17999999999995</v>
      </c>
      <c r="F22" s="59">
        <v>627.17999999999995</v>
      </c>
      <c r="G22" s="59">
        <v>854.45</v>
      </c>
      <c r="H22" s="59" t="s">
        <v>356</v>
      </c>
      <c r="I22" s="59">
        <v>944.61</v>
      </c>
      <c r="J22" s="59">
        <v>438.38</v>
      </c>
      <c r="K22" s="59">
        <v>942.73</v>
      </c>
      <c r="L22" s="59" t="s">
        <v>356</v>
      </c>
      <c r="M22" s="59" t="s">
        <v>356</v>
      </c>
      <c r="N22" s="59" t="s">
        <v>356</v>
      </c>
      <c r="O22" s="59" t="s">
        <v>356</v>
      </c>
      <c r="P22" s="59" t="s">
        <v>356</v>
      </c>
      <c r="Q22" s="59" t="s">
        <v>356</v>
      </c>
      <c r="R22" s="59" t="s">
        <v>356</v>
      </c>
      <c r="S22" s="59" t="s">
        <v>356</v>
      </c>
      <c r="T22" s="59" t="s">
        <v>356</v>
      </c>
      <c r="U22" s="59" t="s">
        <v>356</v>
      </c>
      <c r="V22" s="59" t="s">
        <v>356</v>
      </c>
      <c r="W22" s="59" t="s">
        <v>356</v>
      </c>
      <c r="X22" s="59" t="s">
        <v>356</v>
      </c>
      <c r="Y22" s="59" t="s">
        <v>356</v>
      </c>
      <c r="Z22" s="59" t="s">
        <v>356</v>
      </c>
      <c r="AA22" s="59" t="s">
        <v>356</v>
      </c>
      <c r="AB22" s="59" t="s">
        <v>356</v>
      </c>
      <c r="AC22" s="59" t="s">
        <v>356</v>
      </c>
      <c r="AD22" s="59" t="s">
        <v>356</v>
      </c>
      <c r="AE22" s="59" t="s">
        <v>356</v>
      </c>
      <c r="AF22" s="59" t="s">
        <v>356</v>
      </c>
      <c r="AG22" s="59" t="s">
        <v>356</v>
      </c>
      <c r="AH22" s="59" t="s">
        <v>356</v>
      </c>
      <c r="AI22" s="59" t="s">
        <v>356</v>
      </c>
      <c r="AJ22" s="59" t="s">
        <v>356</v>
      </c>
      <c r="AK22" s="59" t="s">
        <v>356</v>
      </c>
      <c r="AL22" s="59" t="s">
        <v>356</v>
      </c>
      <c r="AM22" s="59" t="s">
        <v>356</v>
      </c>
      <c r="AN22" s="59" t="s">
        <v>356</v>
      </c>
      <c r="AO22" s="59" t="s">
        <v>356</v>
      </c>
      <c r="AP22" s="59" t="s">
        <v>356</v>
      </c>
      <c r="AQ22" s="59" t="s">
        <v>356</v>
      </c>
      <c r="AR22" s="59" t="s">
        <v>356</v>
      </c>
      <c r="AS22" s="59" t="s">
        <v>356</v>
      </c>
      <c r="AT22" s="59" t="s">
        <v>356</v>
      </c>
      <c r="AU22" s="59" t="s">
        <v>356</v>
      </c>
      <c r="AV22" s="59" t="s">
        <v>356</v>
      </c>
      <c r="AW22" s="59" t="s">
        <v>356</v>
      </c>
      <c r="AX22" s="59" t="s">
        <v>356</v>
      </c>
      <c r="AY22" s="59" t="s">
        <v>356</v>
      </c>
      <c r="AZ22" s="59" t="s">
        <v>356</v>
      </c>
      <c r="BA22" s="59" t="s">
        <v>356</v>
      </c>
      <c r="BB22" s="59" t="s">
        <v>356</v>
      </c>
      <c r="BC22" s="59" t="s">
        <v>356</v>
      </c>
      <c r="BD22" s="59" t="s">
        <v>356</v>
      </c>
      <c r="BE22" s="59" t="s">
        <v>356</v>
      </c>
      <c r="BF22" s="59">
        <v>5.04E-2</v>
      </c>
      <c r="BG22" s="59">
        <f>오르비누적테이블!BG22</f>
        <v>0</v>
      </c>
    </row>
    <row r="23" spans="1:59" hidden="1">
      <c r="A23" s="59" t="s">
        <v>356</v>
      </c>
      <c r="B23" s="59" t="s">
        <v>356</v>
      </c>
      <c r="C23" s="59" t="s">
        <v>356</v>
      </c>
      <c r="D23" s="59" t="s">
        <v>356</v>
      </c>
      <c r="E23" s="59">
        <v>627.33000000000004</v>
      </c>
      <c r="F23" s="59">
        <v>627.33000000000004</v>
      </c>
      <c r="G23" s="59">
        <v>854.69</v>
      </c>
      <c r="H23" s="59" t="s">
        <v>356</v>
      </c>
      <c r="I23" s="59">
        <v>944.77</v>
      </c>
      <c r="J23" s="59">
        <v>438.48</v>
      </c>
      <c r="K23" s="59">
        <v>942.87</v>
      </c>
      <c r="L23" s="59" t="s">
        <v>356</v>
      </c>
      <c r="M23" s="59" t="s">
        <v>356</v>
      </c>
      <c r="N23" s="59" t="s">
        <v>356</v>
      </c>
      <c r="O23" s="59" t="s">
        <v>356</v>
      </c>
      <c r="P23" s="59" t="s">
        <v>356</v>
      </c>
      <c r="Q23" s="59" t="s">
        <v>356</v>
      </c>
      <c r="R23" s="59" t="s">
        <v>356</v>
      </c>
      <c r="S23" s="59" t="s">
        <v>356</v>
      </c>
      <c r="T23" s="59" t="s">
        <v>356</v>
      </c>
      <c r="U23" s="59" t="s">
        <v>356</v>
      </c>
      <c r="V23" s="59" t="s">
        <v>356</v>
      </c>
      <c r="W23" s="59" t="s">
        <v>356</v>
      </c>
      <c r="X23" s="59" t="s">
        <v>356</v>
      </c>
      <c r="Y23" s="59" t="s">
        <v>356</v>
      </c>
      <c r="Z23" s="59" t="s">
        <v>356</v>
      </c>
      <c r="AA23" s="59" t="s">
        <v>356</v>
      </c>
      <c r="AB23" s="59" t="s">
        <v>356</v>
      </c>
      <c r="AC23" s="59" t="s">
        <v>356</v>
      </c>
      <c r="AD23" s="59" t="s">
        <v>356</v>
      </c>
      <c r="AE23" s="59" t="s">
        <v>356</v>
      </c>
      <c r="AF23" s="59" t="s">
        <v>356</v>
      </c>
      <c r="AG23" s="59" t="s">
        <v>356</v>
      </c>
      <c r="AH23" s="59" t="s">
        <v>356</v>
      </c>
      <c r="AI23" s="59" t="s">
        <v>356</v>
      </c>
      <c r="AJ23" s="59" t="s">
        <v>356</v>
      </c>
      <c r="AK23" s="59" t="s">
        <v>356</v>
      </c>
      <c r="AL23" s="59" t="s">
        <v>356</v>
      </c>
      <c r="AM23" s="59" t="s">
        <v>356</v>
      </c>
      <c r="AN23" s="59" t="s">
        <v>356</v>
      </c>
      <c r="AO23" s="59" t="s">
        <v>356</v>
      </c>
      <c r="AP23" s="59" t="s">
        <v>356</v>
      </c>
      <c r="AQ23" s="59" t="s">
        <v>356</v>
      </c>
      <c r="AR23" s="59" t="s">
        <v>356</v>
      </c>
      <c r="AS23" s="59" t="s">
        <v>356</v>
      </c>
      <c r="AT23" s="59" t="s">
        <v>356</v>
      </c>
      <c r="AU23" s="59" t="s">
        <v>356</v>
      </c>
      <c r="AV23" s="59" t="s">
        <v>356</v>
      </c>
      <c r="AW23" s="59" t="s">
        <v>356</v>
      </c>
      <c r="AX23" s="59" t="s">
        <v>356</v>
      </c>
      <c r="AY23" s="59" t="s">
        <v>356</v>
      </c>
      <c r="AZ23" s="59" t="s">
        <v>356</v>
      </c>
      <c r="BA23" s="59" t="s">
        <v>356</v>
      </c>
      <c r="BB23" s="59" t="s">
        <v>356</v>
      </c>
      <c r="BC23" s="59" t="s">
        <v>356</v>
      </c>
      <c r="BD23" s="59" t="s">
        <v>356</v>
      </c>
      <c r="BE23" s="59" t="s">
        <v>356</v>
      </c>
      <c r="BF23" s="59">
        <v>4.9799999999999997E-2</v>
      </c>
      <c r="BG23" s="59">
        <f>오르비누적테이블!BG23</f>
        <v>0</v>
      </c>
    </row>
    <row r="24" spans="1:59" hidden="1">
      <c r="A24" s="59">
        <v>502.44</v>
      </c>
      <c r="B24" s="59">
        <v>565</v>
      </c>
      <c r="C24" s="59">
        <v>564.73</v>
      </c>
      <c r="D24" s="59">
        <v>501.08</v>
      </c>
      <c r="E24" s="59">
        <v>627.47</v>
      </c>
      <c r="F24" s="59">
        <v>627.47</v>
      </c>
      <c r="G24" s="59">
        <v>854.79</v>
      </c>
      <c r="H24" s="59" t="s">
        <v>356</v>
      </c>
      <c r="I24" s="59">
        <v>944.93</v>
      </c>
      <c r="J24" s="59">
        <v>438.55</v>
      </c>
      <c r="K24" s="59">
        <v>943.14</v>
      </c>
      <c r="L24" s="59" t="s">
        <v>356</v>
      </c>
      <c r="M24" s="59" t="s">
        <v>356</v>
      </c>
      <c r="N24" s="59" t="s">
        <v>356</v>
      </c>
      <c r="O24" s="59" t="s">
        <v>356</v>
      </c>
      <c r="P24" s="59">
        <v>565</v>
      </c>
      <c r="Q24" s="59" t="s">
        <v>356</v>
      </c>
      <c r="R24" s="59" t="s">
        <v>356</v>
      </c>
      <c r="S24" s="59" t="s">
        <v>356</v>
      </c>
      <c r="T24" s="59" t="s">
        <v>356</v>
      </c>
      <c r="U24" s="59" t="s">
        <v>356</v>
      </c>
      <c r="V24" s="59" t="s">
        <v>356</v>
      </c>
      <c r="W24" s="59" t="s">
        <v>356</v>
      </c>
      <c r="X24" s="59" t="s">
        <v>356</v>
      </c>
      <c r="Y24" s="59" t="s">
        <v>356</v>
      </c>
      <c r="Z24" s="59" t="s">
        <v>356</v>
      </c>
      <c r="AA24" s="59" t="s">
        <v>356</v>
      </c>
      <c r="AB24" s="59" t="s">
        <v>356</v>
      </c>
      <c r="AC24" s="59" t="s">
        <v>356</v>
      </c>
      <c r="AD24" s="59" t="s">
        <v>356</v>
      </c>
      <c r="AE24" s="59" t="s">
        <v>356</v>
      </c>
      <c r="AF24" s="59" t="s">
        <v>356</v>
      </c>
      <c r="AG24" s="59" t="s">
        <v>356</v>
      </c>
      <c r="AH24" s="59" t="s">
        <v>356</v>
      </c>
      <c r="AI24" s="59" t="s">
        <v>356</v>
      </c>
      <c r="AJ24" s="59" t="s">
        <v>356</v>
      </c>
      <c r="AK24" s="59" t="s">
        <v>356</v>
      </c>
      <c r="AL24" s="59" t="s">
        <v>356</v>
      </c>
      <c r="AM24" s="59" t="s">
        <v>356</v>
      </c>
      <c r="AN24" s="59" t="s">
        <v>356</v>
      </c>
      <c r="AO24" s="59" t="s">
        <v>356</v>
      </c>
      <c r="AP24" s="59" t="s">
        <v>356</v>
      </c>
      <c r="AQ24" s="59" t="s">
        <v>356</v>
      </c>
      <c r="AR24" s="59" t="s">
        <v>356</v>
      </c>
      <c r="AS24" s="59" t="s">
        <v>356</v>
      </c>
      <c r="AT24" s="59" t="s">
        <v>356</v>
      </c>
      <c r="AU24" s="59" t="s">
        <v>356</v>
      </c>
      <c r="AV24" s="59" t="s">
        <v>356</v>
      </c>
      <c r="AW24" s="59" t="s">
        <v>356</v>
      </c>
      <c r="AX24" s="59" t="s">
        <v>356</v>
      </c>
      <c r="AY24" s="59" t="s">
        <v>356</v>
      </c>
      <c r="AZ24" s="59" t="s">
        <v>356</v>
      </c>
      <c r="BA24" s="59" t="s">
        <v>356</v>
      </c>
      <c r="BB24" s="59" t="s">
        <v>356</v>
      </c>
      <c r="BC24" s="59" t="s">
        <v>356</v>
      </c>
      <c r="BD24" s="59" t="s">
        <v>356</v>
      </c>
      <c r="BE24" s="59" t="s">
        <v>356</v>
      </c>
      <c r="BF24" s="59">
        <v>4.9099999999999998E-2</v>
      </c>
      <c r="BG24" s="59">
        <f>오르비누적테이블!BG24</f>
        <v>0</v>
      </c>
    </row>
    <row r="25" spans="1:59" hidden="1">
      <c r="A25" s="59">
        <v>502.51</v>
      </c>
      <c r="B25" s="59">
        <v>565.14</v>
      </c>
      <c r="C25" s="59">
        <v>564.82000000000005</v>
      </c>
      <c r="D25" s="59">
        <v>501.21</v>
      </c>
      <c r="E25" s="59">
        <v>627.58000000000004</v>
      </c>
      <c r="F25" s="59">
        <v>627.58000000000004</v>
      </c>
      <c r="G25" s="59">
        <v>854.97</v>
      </c>
      <c r="H25" s="59" t="s">
        <v>356</v>
      </c>
      <c r="I25" s="59">
        <v>945.07</v>
      </c>
      <c r="J25" s="59">
        <v>438.63</v>
      </c>
      <c r="K25" s="59">
        <v>943.32</v>
      </c>
      <c r="L25" s="59" t="s">
        <v>356</v>
      </c>
      <c r="M25" s="59" t="s">
        <v>356</v>
      </c>
      <c r="N25" s="59" t="s">
        <v>356</v>
      </c>
      <c r="O25" s="59" t="s">
        <v>356</v>
      </c>
      <c r="P25" s="59">
        <v>565.14</v>
      </c>
      <c r="Q25" s="59" t="s">
        <v>356</v>
      </c>
      <c r="R25" s="59" t="s">
        <v>356</v>
      </c>
      <c r="S25" s="59" t="s">
        <v>356</v>
      </c>
      <c r="T25" s="59" t="s">
        <v>356</v>
      </c>
      <c r="U25" s="59" t="s">
        <v>356</v>
      </c>
      <c r="V25" s="59" t="s">
        <v>356</v>
      </c>
      <c r="W25" s="59" t="s">
        <v>356</v>
      </c>
      <c r="X25" s="59" t="s">
        <v>356</v>
      </c>
      <c r="Y25" s="59" t="s">
        <v>356</v>
      </c>
      <c r="Z25" s="59" t="s">
        <v>356</v>
      </c>
      <c r="AA25" s="59" t="s">
        <v>356</v>
      </c>
      <c r="AB25" s="59" t="s">
        <v>356</v>
      </c>
      <c r="AC25" s="59" t="s">
        <v>356</v>
      </c>
      <c r="AD25" s="59" t="s">
        <v>356</v>
      </c>
      <c r="AE25" s="59" t="s">
        <v>356</v>
      </c>
      <c r="AF25" s="59" t="s">
        <v>356</v>
      </c>
      <c r="AG25" s="59" t="s">
        <v>356</v>
      </c>
      <c r="AH25" s="59" t="s">
        <v>356</v>
      </c>
      <c r="AI25" s="59" t="s">
        <v>356</v>
      </c>
      <c r="AJ25" s="59" t="s">
        <v>356</v>
      </c>
      <c r="AK25" s="59" t="s">
        <v>356</v>
      </c>
      <c r="AL25" s="59" t="s">
        <v>356</v>
      </c>
      <c r="AM25" s="59" t="s">
        <v>356</v>
      </c>
      <c r="AN25" s="59" t="s">
        <v>356</v>
      </c>
      <c r="AO25" s="59" t="s">
        <v>356</v>
      </c>
      <c r="AP25" s="59" t="s">
        <v>356</v>
      </c>
      <c r="AQ25" s="59" t="s">
        <v>356</v>
      </c>
      <c r="AR25" s="59" t="s">
        <v>356</v>
      </c>
      <c r="AS25" s="59" t="s">
        <v>356</v>
      </c>
      <c r="AT25" s="59" t="s">
        <v>356</v>
      </c>
      <c r="AU25" s="59" t="s">
        <v>356</v>
      </c>
      <c r="AV25" s="59" t="s">
        <v>356</v>
      </c>
      <c r="AW25" s="59" t="s">
        <v>356</v>
      </c>
      <c r="AX25" s="59" t="s">
        <v>356</v>
      </c>
      <c r="AY25" s="59" t="s">
        <v>356</v>
      </c>
      <c r="AZ25" s="59" t="s">
        <v>356</v>
      </c>
      <c r="BA25" s="59" t="s">
        <v>356</v>
      </c>
      <c r="BB25" s="59" t="s">
        <v>356</v>
      </c>
      <c r="BC25" s="59" t="s">
        <v>356</v>
      </c>
      <c r="BD25" s="59" t="s">
        <v>356</v>
      </c>
      <c r="BE25" s="59" t="s">
        <v>356</v>
      </c>
      <c r="BF25" s="59">
        <v>4.8500000000000001E-2</v>
      </c>
      <c r="BG25" s="59">
        <f>오르비누적테이블!BG25</f>
        <v>0</v>
      </c>
    </row>
    <row r="26" spans="1:59" hidden="1">
      <c r="A26" s="59">
        <v>502.67</v>
      </c>
      <c r="B26" s="59">
        <v>565.25</v>
      </c>
      <c r="C26" s="59">
        <v>564.95000000000005</v>
      </c>
      <c r="D26" s="59">
        <v>501.33</v>
      </c>
      <c r="E26" s="59">
        <v>627.72</v>
      </c>
      <c r="F26" s="59">
        <v>627.72</v>
      </c>
      <c r="G26" s="59">
        <v>855.26</v>
      </c>
      <c r="H26" s="59" t="s">
        <v>356</v>
      </c>
      <c r="I26" s="59">
        <v>945.23</v>
      </c>
      <c r="J26" s="59">
        <v>438.73</v>
      </c>
      <c r="K26" s="59">
        <v>943.5</v>
      </c>
      <c r="L26" s="59" t="s">
        <v>356</v>
      </c>
      <c r="M26" s="59" t="s">
        <v>356</v>
      </c>
      <c r="N26" s="59" t="s">
        <v>356</v>
      </c>
      <c r="O26" s="59" t="s">
        <v>356</v>
      </c>
      <c r="P26" s="59">
        <v>565.25</v>
      </c>
      <c r="Q26" s="59" t="s">
        <v>356</v>
      </c>
      <c r="R26" s="59" t="s">
        <v>356</v>
      </c>
      <c r="S26" s="59" t="s">
        <v>356</v>
      </c>
      <c r="T26" s="59" t="s">
        <v>356</v>
      </c>
      <c r="U26" s="59" t="s">
        <v>356</v>
      </c>
      <c r="V26" s="59" t="s">
        <v>356</v>
      </c>
      <c r="W26" s="59" t="s">
        <v>356</v>
      </c>
      <c r="X26" s="59" t="s">
        <v>356</v>
      </c>
      <c r="Y26" s="59" t="s">
        <v>356</v>
      </c>
      <c r="Z26" s="59" t="s">
        <v>356</v>
      </c>
      <c r="AA26" s="59" t="s">
        <v>356</v>
      </c>
      <c r="AB26" s="59" t="s">
        <v>356</v>
      </c>
      <c r="AC26" s="59" t="s">
        <v>356</v>
      </c>
      <c r="AD26" s="59" t="s">
        <v>356</v>
      </c>
      <c r="AE26" s="59" t="s">
        <v>356</v>
      </c>
      <c r="AF26" s="59" t="s">
        <v>356</v>
      </c>
      <c r="AG26" s="59" t="s">
        <v>356</v>
      </c>
      <c r="AH26" s="59" t="s">
        <v>356</v>
      </c>
      <c r="AI26" s="59" t="s">
        <v>356</v>
      </c>
      <c r="AJ26" s="59" t="s">
        <v>356</v>
      </c>
      <c r="AK26" s="59" t="s">
        <v>356</v>
      </c>
      <c r="AL26" s="59" t="s">
        <v>356</v>
      </c>
      <c r="AM26" s="59" t="s">
        <v>356</v>
      </c>
      <c r="AN26" s="59" t="s">
        <v>356</v>
      </c>
      <c r="AO26" s="59" t="s">
        <v>356</v>
      </c>
      <c r="AP26" s="59" t="s">
        <v>356</v>
      </c>
      <c r="AQ26" s="59" t="s">
        <v>356</v>
      </c>
      <c r="AR26" s="59" t="s">
        <v>356</v>
      </c>
      <c r="AS26" s="59" t="s">
        <v>356</v>
      </c>
      <c r="AT26" s="59" t="s">
        <v>356</v>
      </c>
      <c r="AU26" s="59" t="s">
        <v>356</v>
      </c>
      <c r="AV26" s="59" t="s">
        <v>356</v>
      </c>
      <c r="AW26" s="59" t="s">
        <v>356</v>
      </c>
      <c r="AX26" s="59" t="s">
        <v>356</v>
      </c>
      <c r="AY26" s="59" t="s">
        <v>356</v>
      </c>
      <c r="AZ26" s="59" t="s">
        <v>356</v>
      </c>
      <c r="BA26" s="59" t="s">
        <v>356</v>
      </c>
      <c r="BB26" s="59" t="s">
        <v>356</v>
      </c>
      <c r="BC26" s="59" t="s">
        <v>356</v>
      </c>
      <c r="BD26" s="59" t="s">
        <v>356</v>
      </c>
      <c r="BE26" s="59" t="s">
        <v>356</v>
      </c>
      <c r="BF26" s="59">
        <v>4.7800000000000002E-2</v>
      </c>
      <c r="BG26" s="59">
        <f>오르비누적테이블!BG26</f>
        <v>0</v>
      </c>
    </row>
    <row r="27" spans="1:59" hidden="1">
      <c r="A27" s="59">
        <v>502.75</v>
      </c>
      <c r="B27" s="59">
        <v>565.41999999999996</v>
      </c>
      <c r="C27" s="59">
        <v>565.09</v>
      </c>
      <c r="D27" s="59">
        <v>501.4</v>
      </c>
      <c r="E27" s="59">
        <v>627.87</v>
      </c>
      <c r="F27" s="59">
        <v>627.87</v>
      </c>
      <c r="G27" s="59">
        <v>855.46</v>
      </c>
      <c r="H27" s="59" t="s">
        <v>356</v>
      </c>
      <c r="I27" s="59">
        <v>945.44</v>
      </c>
      <c r="J27" s="59">
        <v>438.8</v>
      </c>
      <c r="K27" s="59">
        <v>943.65</v>
      </c>
      <c r="L27" s="59" t="s">
        <v>356</v>
      </c>
      <c r="M27" s="59" t="s">
        <v>356</v>
      </c>
      <c r="N27" s="59" t="s">
        <v>356</v>
      </c>
      <c r="O27" s="59" t="s">
        <v>356</v>
      </c>
      <c r="P27" s="59">
        <v>565.41999999999996</v>
      </c>
      <c r="Q27" s="59" t="s">
        <v>356</v>
      </c>
      <c r="R27" s="59" t="s">
        <v>356</v>
      </c>
      <c r="S27" s="59" t="s">
        <v>356</v>
      </c>
      <c r="T27" s="59" t="s">
        <v>356</v>
      </c>
      <c r="U27" s="59" t="s">
        <v>356</v>
      </c>
      <c r="V27" s="59" t="s">
        <v>356</v>
      </c>
      <c r="W27" s="59" t="s">
        <v>356</v>
      </c>
      <c r="X27" s="59" t="s">
        <v>356</v>
      </c>
      <c r="Y27" s="59" t="s">
        <v>356</v>
      </c>
      <c r="Z27" s="59" t="s">
        <v>356</v>
      </c>
      <c r="AA27" s="59" t="s">
        <v>356</v>
      </c>
      <c r="AB27" s="59" t="s">
        <v>356</v>
      </c>
      <c r="AC27" s="59" t="s">
        <v>356</v>
      </c>
      <c r="AD27" s="59" t="s">
        <v>356</v>
      </c>
      <c r="AE27" s="59" t="s">
        <v>356</v>
      </c>
      <c r="AF27" s="59" t="s">
        <v>356</v>
      </c>
      <c r="AG27" s="59" t="s">
        <v>356</v>
      </c>
      <c r="AH27" s="59" t="s">
        <v>356</v>
      </c>
      <c r="AI27" s="59" t="s">
        <v>356</v>
      </c>
      <c r="AJ27" s="59" t="s">
        <v>356</v>
      </c>
      <c r="AK27" s="59" t="s">
        <v>356</v>
      </c>
      <c r="AL27" s="59" t="s">
        <v>356</v>
      </c>
      <c r="AM27" s="59" t="s">
        <v>356</v>
      </c>
      <c r="AN27" s="59" t="s">
        <v>356</v>
      </c>
      <c r="AO27" s="59" t="s">
        <v>356</v>
      </c>
      <c r="AP27" s="59" t="s">
        <v>356</v>
      </c>
      <c r="AQ27" s="59" t="s">
        <v>356</v>
      </c>
      <c r="AR27" s="59" t="s">
        <v>356</v>
      </c>
      <c r="AS27" s="59" t="s">
        <v>356</v>
      </c>
      <c r="AT27" s="59" t="s">
        <v>356</v>
      </c>
      <c r="AU27" s="59" t="s">
        <v>356</v>
      </c>
      <c r="AV27" s="59" t="s">
        <v>356</v>
      </c>
      <c r="AW27" s="59" t="s">
        <v>356</v>
      </c>
      <c r="AX27" s="59" t="s">
        <v>356</v>
      </c>
      <c r="AY27" s="59" t="s">
        <v>356</v>
      </c>
      <c r="AZ27" s="59" t="s">
        <v>356</v>
      </c>
      <c r="BA27" s="59" t="s">
        <v>356</v>
      </c>
      <c r="BB27" s="59" t="s">
        <v>356</v>
      </c>
      <c r="BC27" s="59" t="s">
        <v>356</v>
      </c>
      <c r="BD27" s="59" t="s">
        <v>356</v>
      </c>
      <c r="BE27" s="59" t="s">
        <v>356</v>
      </c>
      <c r="BF27" s="59">
        <v>4.7199999999999999E-2</v>
      </c>
      <c r="BG27" s="59">
        <f>오르비누적테이블!BG27</f>
        <v>0</v>
      </c>
    </row>
    <row r="28" spans="1:59" hidden="1">
      <c r="A28" s="59">
        <v>502.85</v>
      </c>
      <c r="B28" s="59">
        <v>565.52</v>
      </c>
      <c r="C28" s="59">
        <v>565.25</v>
      </c>
      <c r="D28" s="59">
        <v>501.53</v>
      </c>
      <c r="E28" s="59">
        <v>628.04999999999995</v>
      </c>
      <c r="F28" s="59">
        <v>628.04999999999995</v>
      </c>
      <c r="G28" s="59">
        <v>855.6</v>
      </c>
      <c r="H28" s="59" t="s">
        <v>356</v>
      </c>
      <c r="I28" s="59">
        <v>945.58</v>
      </c>
      <c r="J28" s="59">
        <v>438.89</v>
      </c>
      <c r="K28" s="59">
        <v>943.9</v>
      </c>
      <c r="L28" s="59" t="s">
        <v>356</v>
      </c>
      <c r="M28" s="59" t="s">
        <v>356</v>
      </c>
      <c r="N28" s="59" t="s">
        <v>356</v>
      </c>
      <c r="O28" s="59" t="s">
        <v>356</v>
      </c>
      <c r="P28" s="59">
        <v>565.52</v>
      </c>
      <c r="Q28" s="59" t="s">
        <v>356</v>
      </c>
      <c r="R28" s="59" t="s">
        <v>356</v>
      </c>
      <c r="S28" s="59" t="s">
        <v>356</v>
      </c>
      <c r="T28" s="59" t="s">
        <v>356</v>
      </c>
      <c r="U28" s="59" t="s">
        <v>356</v>
      </c>
      <c r="V28" s="59" t="s">
        <v>356</v>
      </c>
      <c r="W28" s="59" t="s">
        <v>356</v>
      </c>
      <c r="X28" s="59" t="s">
        <v>356</v>
      </c>
      <c r="Y28" s="59" t="s">
        <v>356</v>
      </c>
      <c r="Z28" s="59" t="s">
        <v>356</v>
      </c>
      <c r="AA28" s="59" t="s">
        <v>356</v>
      </c>
      <c r="AB28" s="59" t="s">
        <v>356</v>
      </c>
      <c r="AC28" s="59" t="s">
        <v>356</v>
      </c>
      <c r="AD28" s="59" t="s">
        <v>356</v>
      </c>
      <c r="AE28" s="59" t="s">
        <v>356</v>
      </c>
      <c r="AF28" s="59" t="s">
        <v>356</v>
      </c>
      <c r="AG28" s="59" t="s">
        <v>356</v>
      </c>
      <c r="AH28" s="59" t="s">
        <v>356</v>
      </c>
      <c r="AI28" s="59" t="s">
        <v>356</v>
      </c>
      <c r="AJ28" s="59" t="s">
        <v>356</v>
      </c>
      <c r="AK28" s="59" t="s">
        <v>356</v>
      </c>
      <c r="AL28" s="59" t="s">
        <v>356</v>
      </c>
      <c r="AM28" s="59" t="s">
        <v>356</v>
      </c>
      <c r="AN28" s="59" t="s">
        <v>356</v>
      </c>
      <c r="AO28" s="59" t="s">
        <v>356</v>
      </c>
      <c r="AP28" s="59" t="s">
        <v>356</v>
      </c>
      <c r="AQ28" s="59" t="s">
        <v>356</v>
      </c>
      <c r="AR28" s="59" t="s">
        <v>356</v>
      </c>
      <c r="AS28" s="59" t="s">
        <v>356</v>
      </c>
      <c r="AT28" s="59" t="s">
        <v>356</v>
      </c>
      <c r="AU28" s="59" t="s">
        <v>356</v>
      </c>
      <c r="AV28" s="59" t="s">
        <v>356</v>
      </c>
      <c r="AW28" s="59" t="s">
        <v>356</v>
      </c>
      <c r="AX28" s="59" t="s">
        <v>356</v>
      </c>
      <c r="AY28" s="59" t="s">
        <v>356</v>
      </c>
      <c r="AZ28" s="59" t="s">
        <v>356</v>
      </c>
      <c r="BA28" s="59" t="s">
        <v>356</v>
      </c>
      <c r="BB28" s="59" t="s">
        <v>356</v>
      </c>
      <c r="BC28" s="59" t="s">
        <v>356</v>
      </c>
      <c r="BD28" s="59" t="s">
        <v>356</v>
      </c>
      <c r="BE28" s="59" t="s">
        <v>356</v>
      </c>
      <c r="BF28" s="59">
        <v>4.6600000000000003E-2</v>
      </c>
      <c r="BG28" s="59">
        <f>오르비누적테이블!BG28</f>
        <v>0</v>
      </c>
    </row>
    <row r="29" spans="1:59" hidden="1">
      <c r="A29" s="59">
        <v>502.97</v>
      </c>
      <c r="B29" s="59">
        <v>565.66</v>
      </c>
      <c r="C29" s="59">
        <v>565.35</v>
      </c>
      <c r="D29" s="59">
        <v>501.63</v>
      </c>
      <c r="E29" s="59">
        <v>628.16</v>
      </c>
      <c r="F29" s="59">
        <v>628.16</v>
      </c>
      <c r="G29" s="59">
        <v>855.82</v>
      </c>
      <c r="H29" s="59" t="s">
        <v>356</v>
      </c>
      <c r="I29" s="59">
        <v>945.87</v>
      </c>
      <c r="J29" s="59">
        <v>439</v>
      </c>
      <c r="K29" s="59">
        <v>944.15</v>
      </c>
      <c r="L29" s="59" t="s">
        <v>356</v>
      </c>
      <c r="M29" s="59" t="s">
        <v>356</v>
      </c>
      <c r="N29" s="59" t="s">
        <v>356</v>
      </c>
      <c r="O29" s="59" t="s">
        <v>356</v>
      </c>
      <c r="P29" s="59">
        <v>565.66</v>
      </c>
      <c r="Q29" s="59" t="s">
        <v>356</v>
      </c>
      <c r="R29" s="59" t="s">
        <v>356</v>
      </c>
      <c r="S29" s="59" t="s">
        <v>356</v>
      </c>
      <c r="T29" s="59" t="s">
        <v>356</v>
      </c>
      <c r="U29" s="59" t="s">
        <v>356</v>
      </c>
      <c r="V29" s="59" t="s">
        <v>356</v>
      </c>
      <c r="W29" s="59" t="s">
        <v>356</v>
      </c>
      <c r="X29" s="59" t="s">
        <v>356</v>
      </c>
      <c r="Y29" s="59" t="s">
        <v>356</v>
      </c>
      <c r="Z29" s="59" t="s">
        <v>356</v>
      </c>
      <c r="AA29" s="59" t="s">
        <v>356</v>
      </c>
      <c r="AB29" s="59" t="s">
        <v>356</v>
      </c>
      <c r="AC29" s="59" t="s">
        <v>356</v>
      </c>
      <c r="AD29" s="59" t="s">
        <v>356</v>
      </c>
      <c r="AE29" s="59" t="s">
        <v>356</v>
      </c>
      <c r="AF29" s="59" t="s">
        <v>356</v>
      </c>
      <c r="AG29" s="59" t="s">
        <v>356</v>
      </c>
      <c r="AH29" s="59" t="s">
        <v>356</v>
      </c>
      <c r="AI29" s="59" t="s">
        <v>356</v>
      </c>
      <c r="AJ29" s="59" t="s">
        <v>356</v>
      </c>
      <c r="AK29" s="59" t="s">
        <v>356</v>
      </c>
      <c r="AL29" s="59" t="s">
        <v>356</v>
      </c>
      <c r="AM29" s="59" t="s">
        <v>356</v>
      </c>
      <c r="AN29" s="59" t="s">
        <v>356</v>
      </c>
      <c r="AO29" s="59" t="s">
        <v>356</v>
      </c>
      <c r="AP29" s="59" t="s">
        <v>356</v>
      </c>
      <c r="AQ29" s="59" t="s">
        <v>356</v>
      </c>
      <c r="AR29" s="59" t="s">
        <v>356</v>
      </c>
      <c r="AS29" s="59" t="s">
        <v>356</v>
      </c>
      <c r="AT29" s="59" t="s">
        <v>356</v>
      </c>
      <c r="AU29" s="59" t="s">
        <v>356</v>
      </c>
      <c r="AV29" s="59" t="s">
        <v>356</v>
      </c>
      <c r="AW29" s="59" t="s">
        <v>356</v>
      </c>
      <c r="AX29" s="59" t="s">
        <v>356</v>
      </c>
      <c r="AY29" s="59" t="s">
        <v>356</v>
      </c>
      <c r="AZ29" s="59" t="s">
        <v>356</v>
      </c>
      <c r="BA29" s="59" t="s">
        <v>356</v>
      </c>
      <c r="BB29" s="59" t="s">
        <v>356</v>
      </c>
      <c r="BC29" s="59" t="s">
        <v>356</v>
      </c>
      <c r="BD29" s="59" t="s">
        <v>356</v>
      </c>
      <c r="BE29" s="59" t="s">
        <v>356</v>
      </c>
      <c r="BF29" s="59">
        <v>4.5900000000000003E-2</v>
      </c>
      <c r="BG29" s="59">
        <f>오르비누적테이블!BG29</f>
        <v>0</v>
      </c>
    </row>
    <row r="30" spans="1:59" hidden="1">
      <c r="A30" s="59">
        <v>503.09</v>
      </c>
      <c r="B30" s="59">
        <v>565.77</v>
      </c>
      <c r="C30" s="59">
        <v>565.49</v>
      </c>
      <c r="D30" s="59">
        <v>501.76</v>
      </c>
      <c r="E30" s="59">
        <v>628.32000000000005</v>
      </c>
      <c r="F30" s="59">
        <v>628.32000000000005</v>
      </c>
      <c r="G30" s="59">
        <v>856.07</v>
      </c>
      <c r="H30" s="59" t="s">
        <v>356</v>
      </c>
      <c r="I30" s="59">
        <v>946.06</v>
      </c>
      <c r="J30" s="59">
        <v>439.1</v>
      </c>
      <c r="K30" s="59">
        <v>944.33</v>
      </c>
      <c r="L30" s="59" t="s">
        <v>356</v>
      </c>
      <c r="M30" s="59" t="s">
        <v>356</v>
      </c>
      <c r="N30" s="59" t="s">
        <v>356</v>
      </c>
      <c r="O30" s="59" t="s">
        <v>356</v>
      </c>
      <c r="P30" s="59">
        <v>565.77</v>
      </c>
      <c r="Q30" s="59" t="s">
        <v>356</v>
      </c>
      <c r="R30" s="59" t="s">
        <v>356</v>
      </c>
      <c r="S30" s="59" t="s">
        <v>356</v>
      </c>
      <c r="T30" s="59" t="s">
        <v>356</v>
      </c>
      <c r="U30" s="59" t="s">
        <v>356</v>
      </c>
      <c r="V30" s="59" t="s">
        <v>356</v>
      </c>
      <c r="W30" s="59" t="s">
        <v>356</v>
      </c>
      <c r="X30" s="59" t="s">
        <v>356</v>
      </c>
      <c r="Y30" s="59" t="s">
        <v>356</v>
      </c>
      <c r="Z30" s="59" t="s">
        <v>356</v>
      </c>
      <c r="AA30" s="59" t="s">
        <v>356</v>
      </c>
      <c r="AB30" s="59" t="s">
        <v>356</v>
      </c>
      <c r="AC30" s="59" t="s">
        <v>356</v>
      </c>
      <c r="AD30" s="59" t="s">
        <v>356</v>
      </c>
      <c r="AE30" s="59" t="s">
        <v>356</v>
      </c>
      <c r="AF30" s="59" t="s">
        <v>356</v>
      </c>
      <c r="AG30" s="59" t="s">
        <v>356</v>
      </c>
      <c r="AH30" s="59" t="s">
        <v>356</v>
      </c>
      <c r="AI30" s="59" t="s">
        <v>356</v>
      </c>
      <c r="AJ30" s="59" t="s">
        <v>356</v>
      </c>
      <c r="AK30" s="59" t="s">
        <v>356</v>
      </c>
      <c r="AL30" s="59" t="s">
        <v>356</v>
      </c>
      <c r="AM30" s="59" t="s">
        <v>356</v>
      </c>
      <c r="AN30" s="59" t="s">
        <v>356</v>
      </c>
      <c r="AO30" s="59" t="s">
        <v>356</v>
      </c>
      <c r="AP30" s="59" t="s">
        <v>356</v>
      </c>
      <c r="AQ30" s="59" t="s">
        <v>356</v>
      </c>
      <c r="AR30" s="59" t="s">
        <v>356</v>
      </c>
      <c r="AS30" s="59" t="s">
        <v>356</v>
      </c>
      <c r="AT30" s="59" t="s">
        <v>356</v>
      </c>
      <c r="AU30" s="59" t="s">
        <v>356</v>
      </c>
      <c r="AV30" s="59" t="s">
        <v>356</v>
      </c>
      <c r="AW30" s="59" t="s">
        <v>356</v>
      </c>
      <c r="AX30" s="59" t="s">
        <v>356</v>
      </c>
      <c r="AY30" s="59" t="s">
        <v>356</v>
      </c>
      <c r="AZ30" s="59" t="s">
        <v>356</v>
      </c>
      <c r="BA30" s="59" t="s">
        <v>356</v>
      </c>
      <c r="BB30" s="59" t="s">
        <v>356</v>
      </c>
      <c r="BC30" s="59" t="s">
        <v>356</v>
      </c>
      <c r="BD30" s="59" t="s">
        <v>356</v>
      </c>
      <c r="BE30" s="59" t="s">
        <v>356</v>
      </c>
      <c r="BF30" s="59">
        <v>4.53E-2</v>
      </c>
      <c r="BG30" s="59">
        <f>오르비누적테이블!BG30</f>
        <v>0</v>
      </c>
    </row>
    <row r="31" spans="1:59" hidden="1">
      <c r="A31" s="59">
        <v>503.2</v>
      </c>
      <c r="B31" s="59">
        <v>565.88</v>
      </c>
      <c r="C31" s="59">
        <v>565.61</v>
      </c>
      <c r="D31" s="59">
        <v>501.87</v>
      </c>
      <c r="E31" s="59">
        <v>628.45000000000005</v>
      </c>
      <c r="F31" s="59">
        <v>628.45000000000005</v>
      </c>
      <c r="G31" s="59">
        <v>856.35</v>
      </c>
      <c r="H31" s="59" t="s">
        <v>356</v>
      </c>
      <c r="I31" s="59">
        <v>946.34</v>
      </c>
      <c r="J31" s="59">
        <v>439.24</v>
      </c>
      <c r="K31" s="59">
        <v>944.46</v>
      </c>
      <c r="L31" s="59" t="s">
        <v>356</v>
      </c>
      <c r="M31" s="59" t="s">
        <v>356</v>
      </c>
      <c r="N31" s="59" t="s">
        <v>356</v>
      </c>
      <c r="O31" s="59" t="s">
        <v>356</v>
      </c>
      <c r="P31" s="59">
        <v>565.88</v>
      </c>
      <c r="Q31" s="59" t="s">
        <v>356</v>
      </c>
      <c r="R31" s="59" t="s">
        <v>356</v>
      </c>
      <c r="S31" s="59" t="s">
        <v>356</v>
      </c>
      <c r="T31" s="59" t="s">
        <v>356</v>
      </c>
      <c r="U31" s="59" t="s">
        <v>356</v>
      </c>
      <c r="V31" s="59" t="s">
        <v>356</v>
      </c>
      <c r="W31" s="59" t="s">
        <v>356</v>
      </c>
      <c r="X31" s="59" t="s">
        <v>356</v>
      </c>
      <c r="Y31" s="59" t="s">
        <v>356</v>
      </c>
      <c r="Z31" s="59" t="s">
        <v>356</v>
      </c>
      <c r="AA31" s="59" t="s">
        <v>356</v>
      </c>
      <c r="AB31" s="59" t="s">
        <v>356</v>
      </c>
      <c r="AC31" s="59" t="s">
        <v>356</v>
      </c>
      <c r="AD31" s="59" t="s">
        <v>356</v>
      </c>
      <c r="AE31" s="59" t="s">
        <v>356</v>
      </c>
      <c r="AF31" s="59" t="s">
        <v>356</v>
      </c>
      <c r="AG31" s="59" t="s">
        <v>356</v>
      </c>
      <c r="AH31" s="59" t="s">
        <v>356</v>
      </c>
      <c r="AI31" s="59" t="s">
        <v>356</v>
      </c>
      <c r="AJ31" s="59" t="s">
        <v>356</v>
      </c>
      <c r="AK31" s="59" t="s">
        <v>356</v>
      </c>
      <c r="AL31" s="59" t="s">
        <v>356</v>
      </c>
      <c r="AM31" s="59" t="s">
        <v>356</v>
      </c>
      <c r="AN31" s="59" t="s">
        <v>356</v>
      </c>
      <c r="AO31" s="59" t="s">
        <v>356</v>
      </c>
      <c r="AP31" s="59" t="s">
        <v>356</v>
      </c>
      <c r="AQ31" s="59" t="s">
        <v>356</v>
      </c>
      <c r="AR31" s="59" t="s">
        <v>356</v>
      </c>
      <c r="AS31" s="59" t="s">
        <v>356</v>
      </c>
      <c r="AT31" s="59" t="s">
        <v>356</v>
      </c>
      <c r="AU31" s="59" t="s">
        <v>356</v>
      </c>
      <c r="AV31" s="59" t="s">
        <v>356</v>
      </c>
      <c r="AW31" s="59" t="s">
        <v>356</v>
      </c>
      <c r="AX31" s="59" t="s">
        <v>356</v>
      </c>
      <c r="AY31" s="59" t="s">
        <v>356</v>
      </c>
      <c r="AZ31" s="59" t="s">
        <v>356</v>
      </c>
      <c r="BA31" s="59" t="s">
        <v>356</v>
      </c>
      <c r="BB31" s="59" t="s">
        <v>356</v>
      </c>
      <c r="BC31" s="59" t="s">
        <v>356</v>
      </c>
      <c r="BD31" s="59" t="s">
        <v>356</v>
      </c>
      <c r="BE31" s="59" t="s">
        <v>356</v>
      </c>
      <c r="BF31" s="59">
        <v>4.4600000000000001E-2</v>
      </c>
      <c r="BG31" s="59">
        <f>오르비누적테이블!BG31</f>
        <v>0</v>
      </c>
    </row>
    <row r="32" spans="1:59" hidden="1">
      <c r="A32" s="59">
        <v>503.3</v>
      </c>
      <c r="B32" s="59">
        <v>566.03</v>
      </c>
      <c r="C32" s="59">
        <v>565.70000000000005</v>
      </c>
      <c r="D32" s="59">
        <v>502.03</v>
      </c>
      <c r="E32" s="59">
        <v>628.55999999999995</v>
      </c>
      <c r="F32" s="59">
        <v>628.55999999999995</v>
      </c>
      <c r="G32" s="59">
        <v>856.53</v>
      </c>
      <c r="H32" s="59" t="s">
        <v>356</v>
      </c>
      <c r="I32" s="59">
        <v>946.54</v>
      </c>
      <c r="J32" s="59">
        <v>439.33</v>
      </c>
      <c r="K32" s="59">
        <v>944.75</v>
      </c>
      <c r="L32" s="59" t="s">
        <v>356</v>
      </c>
      <c r="M32" s="59" t="s">
        <v>356</v>
      </c>
      <c r="N32" s="59" t="s">
        <v>356</v>
      </c>
      <c r="O32" s="59" t="s">
        <v>356</v>
      </c>
      <c r="P32" s="59">
        <v>566.03</v>
      </c>
      <c r="Q32" s="59" t="s">
        <v>356</v>
      </c>
      <c r="R32" s="59" t="s">
        <v>356</v>
      </c>
      <c r="S32" s="59" t="s">
        <v>356</v>
      </c>
      <c r="T32" s="59" t="s">
        <v>356</v>
      </c>
      <c r="U32" s="59" t="s">
        <v>356</v>
      </c>
      <c r="V32" s="59" t="s">
        <v>356</v>
      </c>
      <c r="W32" s="59" t="s">
        <v>356</v>
      </c>
      <c r="X32" s="59" t="s">
        <v>356</v>
      </c>
      <c r="Y32" s="59" t="s">
        <v>356</v>
      </c>
      <c r="Z32" s="59" t="s">
        <v>356</v>
      </c>
      <c r="AA32" s="59" t="s">
        <v>356</v>
      </c>
      <c r="AB32" s="59" t="s">
        <v>356</v>
      </c>
      <c r="AC32" s="59" t="s">
        <v>356</v>
      </c>
      <c r="AD32" s="59" t="s">
        <v>356</v>
      </c>
      <c r="AE32" s="59" t="s">
        <v>356</v>
      </c>
      <c r="AF32" s="59" t="s">
        <v>356</v>
      </c>
      <c r="AG32" s="59" t="s">
        <v>356</v>
      </c>
      <c r="AH32" s="59" t="s">
        <v>356</v>
      </c>
      <c r="AI32" s="59" t="s">
        <v>356</v>
      </c>
      <c r="AJ32" s="59" t="s">
        <v>356</v>
      </c>
      <c r="AK32" s="59" t="s">
        <v>356</v>
      </c>
      <c r="AL32" s="59" t="s">
        <v>356</v>
      </c>
      <c r="AM32" s="59" t="s">
        <v>356</v>
      </c>
      <c r="AN32" s="59" t="s">
        <v>356</v>
      </c>
      <c r="AO32" s="59" t="s">
        <v>356</v>
      </c>
      <c r="AP32" s="59" t="s">
        <v>356</v>
      </c>
      <c r="AQ32" s="59" t="s">
        <v>356</v>
      </c>
      <c r="AR32" s="59" t="s">
        <v>356</v>
      </c>
      <c r="AS32" s="59" t="s">
        <v>356</v>
      </c>
      <c r="AT32" s="59" t="s">
        <v>356</v>
      </c>
      <c r="AU32" s="59" t="s">
        <v>356</v>
      </c>
      <c r="AV32" s="59" t="s">
        <v>356</v>
      </c>
      <c r="AW32" s="59" t="s">
        <v>356</v>
      </c>
      <c r="AX32" s="59" t="s">
        <v>356</v>
      </c>
      <c r="AY32" s="59" t="s">
        <v>356</v>
      </c>
      <c r="AZ32" s="59" t="s">
        <v>356</v>
      </c>
      <c r="BA32" s="59" t="s">
        <v>356</v>
      </c>
      <c r="BB32" s="59" t="s">
        <v>356</v>
      </c>
      <c r="BC32" s="59" t="s">
        <v>356</v>
      </c>
      <c r="BD32" s="59" t="s">
        <v>356</v>
      </c>
      <c r="BE32" s="59" t="s">
        <v>356</v>
      </c>
      <c r="BF32" s="59">
        <v>4.3999999999999997E-2</v>
      </c>
      <c r="BG32" s="59">
        <f>오르비누적테이블!BG32</f>
        <v>0</v>
      </c>
    </row>
    <row r="33" spans="1:59" hidden="1">
      <c r="A33" s="59">
        <v>503.43</v>
      </c>
      <c r="B33" s="59">
        <v>566.14</v>
      </c>
      <c r="C33" s="59">
        <v>565.80999999999995</v>
      </c>
      <c r="D33" s="59">
        <v>502.13</v>
      </c>
      <c r="E33" s="59">
        <v>628.67999999999995</v>
      </c>
      <c r="F33" s="59">
        <v>628.67999999999995</v>
      </c>
      <c r="G33" s="59">
        <v>856.71</v>
      </c>
      <c r="H33" s="59" t="s">
        <v>356</v>
      </c>
      <c r="I33" s="59">
        <v>946.74</v>
      </c>
      <c r="J33" s="59">
        <v>439.43</v>
      </c>
      <c r="K33" s="59">
        <v>944.98</v>
      </c>
      <c r="L33" s="59" t="s">
        <v>356</v>
      </c>
      <c r="M33" s="59" t="s">
        <v>356</v>
      </c>
      <c r="N33" s="59" t="s">
        <v>356</v>
      </c>
      <c r="O33" s="59" t="s">
        <v>356</v>
      </c>
      <c r="P33" s="59">
        <v>566.14</v>
      </c>
      <c r="Q33" s="59" t="s">
        <v>356</v>
      </c>
      <c r="R33" s="59" t="s">
        <v>356</v>
      </c>
      <c r="S33" s="59" t="s">
        <v>356</v>
      </c>
      <c r="T33" s="59" t="s">
        <v>356</v>
      </c>
      <c r="U33" s="59" t="s">
        <v>356</v>
      </c>
      <c r="V33" s="59" t="s">
        <v>356</v>
      </c>
      <c r="W33" s="59" t="s">
        <v>356</v>
      </c>
      <c r="X33" s="59" t="s">
        <v>356</v>
      </c>
      <c r="Y33" s="59" t="s">
        <v>356</v>
      </c>
      <c r="Z33" s="59" t="s">
        <v>356</v>
      </c>
      <c r="AA33" s="59" t="s">
        <v>356</v>
      </c>
      <c r="AB33" s="59" t="s">
        <v>356</v>
      </c>
      <c r="AC33" s="59" t="s">
        <v>356</v>
      </c>
      <c r="AD33" s="59" t="s">
        <v>356</v>
      </c>
      <c r="AE33" s="59" t="s">
        <v>356</v>
      </c>
      <c r="AF33" s="59" t="s">
        <v>356</v>
      </c>
      <c r="AG33" s="59" t="s">
        <v>356</v>
      </c>
      <c r="AH33" s="59" t="s">
        <v>356</v>
      </c>
      <c r="AI33" s="59" t="s">
        <v>356</v>
      </c>
      <c r="AJ33" s="59" t="s">
        <v>356</v>
      </c>
      <c r="AK33" s="59" t="s">
        <v>356</v>
      </c>
      <c r="AL33" s="59" t="s">
        <v>356</v>
      </c>
      <c r="AM33" s="59" t="s">
        <v>356</v>
      </c>
      <c r="AN33" s="59" t="s">
        <v>356</v>
      </c>
      <c r="AO33" s="59" t="s">
        <v>356</v>
      </c>
      <c r="AP33" s="59" t="s">
        <v>356</v>
      </c>
      <c r="AQ33" s="59" t="s">
        <v>356</v>
      </c>
      <c r="AR33" s="59" t="s">
        <v>356</v>
      </c>
      <c r="AS33" s="59" t="s">
        <v>356</v>
      </c>
      <c r="AT33" s="59" t="s">
        <v>356</v>
      </c>
      <c r="AU33" s="59" t="s">
        <v>356</v>
      </c>
      <c r="AV33" s="59" t="s">
        <v>356</v>
      </c>
      <c r="AW33" s="59" t="s">
        <v>356</v>
      </c>
      <c r="AX33" s="59" t="s">
        <v>356</v>
      </c>
      <c r="AY33" s="59" t="s">
        <v>356</v>
      </c>
      <c r="AZ33" s="59" t="s">
        <v>356</v>
      </c>
      <c r="BA33" s="59" t="s">
        <v>356</v>
      </c>
      <c r="BB33" s="59" t="s">
        <v>356</v>
      </c>
      <c r="BC33" s="59" t="s">
        <v>356</v>
      </c>
      <c r="BD33" s="59" t="s">
        <v>356</v>
      </c>
      <c r="BE33" s="59" t="s">
        <v>356</v>
      </c>
      <c r="BF33" s="59">
        <v>4.3400000000000001E-2</v>
      </c>
      <c r="BG33" s="59">
        <f>오르비누적테이블!BG33</f>
        <v>0</v>
      </c>
    </row>
    <row r="34" spans="1:59" hidden="1">
      <c r="A34" s="59">
        <v>503.54</v>
      </c>
      <c r="B34" s="59">
        <v>566.30999999999995</v>
      </c>
      <c r="C34" s="59">
        <v>565.96</v>
      </c>
      <c r="D34" s="59">
        <v>502.23</v>
      </c>
      <c r="E34" s="59">
        <v>628.84</v>
      </c>
      <c r="F34" s="59">
        <v>628.84</v>
      </c>
      <c r="G34" s="59">
        <v>856.92</v>
      </c>
      <c r="H34" s="59" t="s">
        <v>356</v>
      </c>
      <c r="I34" s="59">
        <v>946.96</v>
      </c>
      <c r="J34" s="59">
        <v>439.54</v>
      </c>
      <c r="K34" s="59">
        <v>945.2</v>
      </c>
      <c r="L34" s="59" t="s">
        <v>356</v>
      </c>
      <c r="M34" s="59" t="s">
        <v>356</v>
      </c>
      <c r="N34" s="59" t="s">
        <v>356</v>
      </c>
      <c r="O34" s="59" t="s">
        <v>356</v>
      </c>
      <c r="P34" s="59">
        <v>566.30999999999995</v>
      </c>
      <c r="Q34" s="59" t="s">
        <v>356</v>
      </c>
      <c r="R34" s="59" t="s">
        <v>356</v>
      </c>
      <c r="S34" s="59" t="s">
        <v>356</v>
      </c>
      <c r="T34" s="59" t="s">
        <v>356</v>
      </c>
      <c r="U34" s="59" t="s">
        <v>356</v>
      </c>
      <c r="V34" s="59" t="s">
        <v>356</v>
      </c>
      <c r="W34" s="59" t="s">
        <v>356</v>
      </c>
      <c r="X34" s="59" t="s">
        <v>356</v>
      </c>
      <c r="Y34" s="59" t="s">
        <v>356</v>
      </c>
      <c r="Z34" s="59" t="s">
        <v>356</v>
      </c>
      <c r="AA34" s="59" t="s">
        <v>356</v>
      </c>
      <c r="AB34" s="59" t="s">
        <v>356</v>
      </c>
      <c r="AC34" s="59" t="s">
        <v>356</v>
      </c>
      <c r="AD34" s="59" t="s">
        <v>356</v>
      </c>
      <c r="AE34" s="59" t="s">
        <v>356</v>
      </c>
      <c r="AF34" s="59" t="s">
        <v>356</v>
      </c>
      <c r="AG34" s="59" t="s">
        <v>356</v>
      </c>
      <c r="AH34" s="59" t="s">
        <v>356</v>
      </c>
      <c r="AI34" s="59" t="s">
        <v>356</v>
      </c>
      <c r="AJ34" s="59" t="s">
        <v>356</v>
      </c>
      <c r="AK34" s="59" t="s">
        <v>356</v>
      </c>
      <c r="AL34" s="59" t="s">
        <v>356</v>
      </c>
      <c r="AM34" s="59" t="s">
        <v>356</v>
      </c>
      <c r="AN34" s="59" t="s">
        <v>356</v>
      </c>
      <c r="AO34" s="59" t="s">
        <v>356</v>
      </c>
      <c r="AP34" s="59" t="s">
        <v>356</v>
      </c>
      <c r="AQ34" s="59" t="s">
        <v>356</v>
      </c>
      <c r="AR34" s="59" t="s">
        <v>356</v>
      </c>
      <c r="AS34" s="59" t="s">
        <v>356</v>
      </c>
      <c r="AT34" s="59" t="s">
        <v>356</v>
      </c>
      <c r="AU34" s="59" t="s">
        <v>356</v>
      </c>
      <c r="AV34" s="59" t="s">
        <v>356</v>
      </c>
      <c r="AW34" s="59" t="s">
        <v>356</v>
      </c>
      <c r="AX34" s="59" t="s">
        <v>356</v>
      </c>
      <c r="AY34" s="59" t="s">
        <v>356</v>
      </c>
      <c r="AZ34" s="59" t="s">
        <v>356</v>
      </c>
      <c r="BA34" s="59" t="s">
        <v>356</v>
      </c>
      <c r="BB34" s="59" t="s">
        <v>356</v>
      </c>
      <c r="BC34" s="59" t="s">
        <v>356</v>
      </c>
      <c r="BD34" s="59" t="s">
        <v>356</v>
      </c>
      <c r="BE34" s="59" t="s">
        <v>356</v>
      </c>
      <c r="BF34" s="59">
        <v>4.2700000000000002E-2</v>
      </c>
      <c r="BG34" s="59">
        <f>오르비누적테이블!BG34</f>
        <v>0</v>
      </c>
    </row>
    <row r="35" spans="1:59" hidden="1">
      <c r="A35" s="59">
        <v>503.67</v>
      </c>
      <c r="B35" s="59">
        <v>566.45000000000005</v>
      </c>
      <c r="C35" s="59">
        <v>566.12</v>
      </c>
      <c r="D35" s="59">
        <v>502.38</v>
      </c>
      <c r="E35" s="59">
        <v>629.02</v>
      </c>
      <c r="F35" s="59">
        <v>629.02</v>
      </c>
      <c r="G35" s="59">
        <v>857.16</v>
      </c>
      <c r="H35" s="59" t="s">
        <v>356</v>
      </c>
      <c r="I35" s="59">
        <v>947.25</v>
      </c>
      <c r="J35" s="59">
        <v>439.64</v>
      </c>
      <c r="K35" s="59">
        <v>945.4</v>
      </c>
      <c r="L35" s="59" t="s">
        <v>356</v>
      </c>
      <c r="M35" s="59" t="s">
        <v>356</v>
      </c>
      <c r="N35" s="59" t="s">
        <v>356</v>
      </c>
      <c r="O35" s="59" t="s">
        <v>356</v>
      </c>
      <c r="P35" s="59">
        <v>566.45000000000005</v>
      </c>
      <c r="Q35" s="59" t="s">
        <v>356</v>
      </c>
      <c r="R35" s="59" t="s">
        <v>356</v>
      </c>
      <c r="S35" s="59" t="s">
        <v>356</v>
      </c>
      <c r="T35" s="59" t="s">
        <v>356</v>
      </c>
      <c r="U35" s="59" t="s">
        <v>356</v>
      </c>
      <c r="V35" s="59" t="s">
        <v>356</v>
      </c>
      <c r="W35" s="59" t="s">
        <v>356</v>
      </c>
      <c r="X35" s="59" t="s">
        <v>356</v>
      </c>
      <c r="Y35" s="59" t="s">
        <v>356</v>
      </c>
      <c r="Z35" s="59" t="s">
        <v>356</v>
      </c>
      <c r="AA35" s="59" t="s">
        <v>356</v>
      </c>
      <c r="AB35" s="59" t="s">
        <v>356</v>
      </c>
      <c r="AC35" s="59" t="s">
        <v>356</v>
      </c>
      <c r="AD35" s="59" t="s">
        <v>356</v>
      </c>
      <c r="AE35" s="59" t="s">
        <v>356</v>
      </c>
      <c r="AF35" s="59" t="s">
        <v>356</v>
      </c>
      <c r="AG35" s="59" t="s">
        <v>356</v>
      </c>
      <c r="AH35" s="59" t="s">
        <v>356</v>
      </c>
      <c r="AI35" s="59" t="s">
        <v>356</v>
      </c>
      <c r="AJ35" s="59" t="s">
        <v>356</v>
      </c>
      <c r="AK35" s="59" t="s">
        <v>356</v>
      </c>
      <c r="AL35" s="59" t="s">
        <v>356</v>
      </c>
      <c r="AM35" s="59" t="s">
        <v>356</v>
      </c>
      <c r="AN35" s="59" t="s">
        <v>356</v>
      </c>
      <c r="AO35" s="59" t="s">
        <v>356</v>
      </c>
      <c r="AP35" s="59" t="s">
        <v>356</v>
      </c>
      <c r="AQ35" s="59" t="s">
        <v>356</v>
      </c>
      <c r="AR35" s="59" t="s">
        <v>356</v>
      </c>
      <c r="AS35" s="59" t="s">
        <v>356</v>
      </c>
      <c r="AT35" s="59" t="s">
        <v>356</v>
      </c>
      <c r="AU35" s="59" t="s">
        <v>356</v>
      </c>
      <c r="AV35" s="59" t="s">
        <v>356</v>
      </c>
      <c r="AW35" s="59" t="s">
        <v>356</v>
      </c>
      <c r="AX35" s="59" t="s">
        <v>356</v>
      </c>
      <c r="AY35" s="59" t="s">
        <v>356</v>
      </c>
      <c r="AZ35" s="59" t="s">
        <v>356</v>
      </c>
      <c r="BA35" s="59" t="s">
        <v>356</v>
      </c>
      <c r="BB35" s="59" t="s">
        <v>356</v>
      </c>
      <c r="BC35" s="59" t="s">
        <v>356</v>
      </c>
      <c r="BD35" s="59" t="s">
        <v>356</v>
      </c>
      <c r="BE35" s="59" t="s">
        <v>356</v>
      </c>
      <c r="BF35" s="59">
        <v>4.2099999999999999E-2</v>
      </c>
      <c r="BG35" s="59">
        <f>오르비누적테이블!BG35</f>
        <v>0</v>
      </c>
    </row>
    <row r="36" spans="1:59" hidden="1">
      <c r="A36" s="59">
        <v>503.83</v>
      </c>
      <c r="B36" s="59">
        <v>566.57000000000005</v>
      </c>
      <c r="C36" s="59">
        <v>566.29</v>
      </c>
      <c r="D36" s="59">
        <v>502.48</v>
      </c>
      <c r="E36" s="59">
        <v>629.19000000000005</v>
      </c>
      <c r="F36" s="59">
        <v>629.19000000000005</v>
      </c>
      <c r="G36" s="59">
        <v>857.41</v>
      </c>
      <c r="H36" s="59" t="s">
        <v>356</v>
      </c>
      <c r="I36" s="59">
        <v>947.49</v>
      </c>
      <c r="J36" s="59">
        <v>439.8</v>
      </c>
      <c r="K36" s="59">
        <v>945.66</v>
      </c>
      <c r="L36" s="59" t="s">
        <v>356</v>
      </c>
      <c r="M36" s="59" t="s">
        <v>356</v>
      </c>
      <c r="N36" s="59" t="s">
        <v>356</v>
      </c>
      <c r="O36" s="59" t="s">
        <v>356</v>
      </c>
      <c r="P36" s="59">
        <v>566.57000000000005</v>
      </c>
      <c r="Q36" s="59" t="s">
        <v>356</v>
      </c>
      <c r="R36" s="59" t="s">
        <v>356</v>
      </c>
      <c r="S36" s="59" t="s">
        <v>356</v>
      </c>
      <c r="T36" s="59" t="s">
        <v>356</v>
      </c>
      <c r="U36" s="59" t="s">
        <v>356</v>
      </c>
      <c r="V36" s="59" t="s">
        <v>356</v>
      </c>
      <c r="W36" s="59" t="s">
        <v>356</v>
      </c>
      <c r="X36" s="59" t="s">
        <v>356</v>
      </c>
      <c r="Y36" s="59" t="s">
        <v>356</v>
      </c>
      <c r="Z36" s="59" t="s">
        <v>356</v>
      </c>
      <c r="AA36" s="59" t="s">
        <v>356</v>
      </c>
      <c r="AB36" s="59" t="s">
        <v>356</v>
      </c>
      <c r="AC36" s="59" t="s">
        <v>356</v>
      </c>
      <c r="AD36" s="59" t="s">
        <v>356</v>
      </c>
      <c r="AE36" s="59" t="s">
        <v>356</v>
      </c>
      <c r="AF36" s="59" t="s">
        <v>356</v>
      </c>
      <c r="AG36" s="59" t="s">
        <v>356</v>
      </c>
      <c r="AH36" s="59" t="s">
        <v>356</v>
      </c>
      <c r="AI36" s="59" t="s">
        <v>356</v>
      </c>
      <c r="AJ36" s="59" t="s">
        <v>356</v>
      </c>
      <c r="AK36" s="59" t="s">
        <v>356</v>
      </c>
      <c r="AL36" s="59" t="s">
        <v>356</v>
      </c>
      <c r="AM36" s="59" t="s">
        <v>356</v>
      </c>
      <c r="AN36" s="59" t="s">
        <v>356</v>
      </c>
      <c r="AO36" s="59" t="s">
        <v>356</v>
      </c>
      <c r="AP36" s="59" t="s">
        <v>356</v>
      </c>
      <c r="AQ36" s="59" t="s">
        <v>356</v>
      </c>
      <c r="AR36" s="59" t="s">
        <v>356</v>
      </c>
      <c r="AS36" s="59" t="s">
        <v>356</v>
      </c>
      <c r="AT36" s="59" t="s">
        <v>356</v>
      </c>
      <c r="AU36" s="59" t="s">
        <v>356</v>
      </c>
      <c r="AV36" s="59" t="s">
        <v>356</v>
      </c>
      <c r="AW36" s="59" t="s">
        <v>356</v>
      </c>
      <c r="AX36" s="59" t="s">
        <v>356</v>
      </c>
      <c r="AY36" s="59" t="s">
        <v>356</v>
      </c>
      <c r="AZ36" s="59" t="s">
        <v>356</v>
      </c>
      <c r="BA36" s="59" t="s">
        <v>356</v>
      </c>
      <c r="BB36" s="59" t="s">
        <v>356</v>
      </c>
      <c r="BC36" s="59" t="s">
        <v>356</v>
      </c>
      <c r="BD36" s="59" t="s">
        <v>356</v>
      </c>
      <c r="BE36" s="59" t="s">
        <v>356</v>
      </c>
      <c r="BF36" s="59">
        <v>4.1500000000000002E-2</v>
      </c>
      <c r="BG36" s="59">
        <f>오르비누적테이블!BG36</f>
        <v>0</v>
      </c>
    </row>
    <row r="37" spans="1:59" hidden="1">
      <c r="A37" s="59">
        <v>504</v>
      </c>
      <c r="B37" s="59">
        <v>566.66999999999996</v>
      </c>
      <c r="C37" s="59">
        <v>566.39</v>
      </c>
      <c r="D37" s="59">
        <v>502.55</v>
      </c>
      <c r="E37" s="59">
        <v>629.32000000000005</v>
      </c>
      <c r="F37" s="59">
        <v>629.32000000000005</v>
      </c>
      <c r="G37" s="59">
        <v>857.64</v>
      </c>
      <c r="H37" s="59" t="s">
        <v>356</v>
      </c>
      <c r="I37" s="59">
        <v>947.75</v>
      </c>
      <c r="J37" s="59">
        <v>439.97</v>
      </c>
      <c r="K37" s="59">
        <v>945.88</v>
      </c>
      <c r="L37" s="59" t="s">
        <v>356</v>
      </c>
      <c r="M37" s="59" t="s">
        <v>356</v>
      </c>
      <c r="N37" s="59" t="s">
        <v>356</v>
      </c>
      <c r="O37" s="59" t="s">
        <v>356</v>
      </c>
      <c r="P37" s="59">
        <v>566.66999999999996</v>
      </c>
      <c r="Q37" s="59" t="s">
        <v>356</v>
      </c>
      <c r="R37" s="59" t="s">
        <v>356</v>
      </c>
      <c r="S37" s="59" t="s">
        <v>356</v>
      </c>
      <c r="T37" s="59" t="s">
        <v>356</v>
      </c>
      <c r="U37" s="59" t="s">
        <v>356</v>
      </c>
      <c r="V37" s="59" t="s">
        <v>356</v>
      </c>
      <c r="W37" s="59" t="s">
        <v>356</v>
      </c>
      <c r="X37" s="59" t="s">
        <v>356</v>
      </c>
      <c r="Y37" s="59" t="s">
        <v>356</v>
      </c>
      <c r="Z37" s="59" t="s">
        <v>356</v>
      </c>
      <c r="AA37" s="59" t="s">
        <v>356</v>
      </c>
      <c r="AB37" s="59" t="s">
        <v>356</v>
      </c>
      <c r="AC37" s="59" t="s">
        <v>356</v>
      </c>
      <c r="AD37" s="59" t="s">
        <v>356</v>
      </c>
      <c r="AE37" s="59" t="s">
        <v>356</v>
      </c>
      <c r="AF37" s="59" t="s">
        <v>356</v>
      </c>
      <c r="AG37" s="59" t="s">
        <v>356</v>
      </c>
      <c r="AH37" s="59" t="s">
        <v>356</v>
      </c>
      <c r="AI37" s="59" t="s">
        <v>356</v>
      </c>
      <c r="AJ37" s="59" t="s">
        <v>356</v>
      </c>
      <c r="AK37" s="59" t="s">
        <v>356</v>
      </c>
      <c r="AL37" s="59" t="s">
        <v>356</v>
      </c>
      <c r="AM37" s="59" t="s">
        <v>356</v>
      </c>
      <c r="AN37" s="59" t="s">
        <v>356</v>
      </c>
      <c r="AO37" s="59" t="s">
        <v>356</v>
      </c>
      <c r="AP37" s="59" t="s">
        <v>356</v>
      </c>
      <c r="AQ37" s="59" t="s">
        <v>356</v>
      </c>
      <c r="AR37" s="59" t="s">
        <v>356</v>
      </c>
      <c r="AS37" s="59" t="s">
        <v>356</v>
      </c>
      <c r="AT37" s="59" t="s">
        <v>356</v>
      </c>
      <c r="AU37" s="59" t="s">
        <v>356</v>
      </c>
      <c r="AV37" s="59" t="s">
        <v>356</v>
      </c>
      <c r="AW37" s="59" t="s">
        <v>356</v>
      </c>
      <c r="AX37" s="59" t="s">
        <v>356</v>
      </c>
      <c r="AY37" s="59" t="s">
        <v>356</v>
      </c>
      <c r="AZ37" s="59" t="s">
        <v>356</v>
      </c>
      <c r="BA37" s="59" t="s">
        <v>356</v>
      </c>
      <c r="BB37" s="59" t="s">
        <v>356</v>
      </c>
      <c r="BC37" s="59" t="s">
        <v>356</v>
      </c>
      <c r="BD37" s="59" t="s">
        <v>356</v>
      </c>
      <c r="BE37" s="59" t="s">
        <v>356</v>
      </c>
      <c r="BF37" s="59">
        <v>4.0800000000000003E-2</v>
      </c>
      <c r="BG37" s="59">
        <f>오르비누적테이블!BG37</f>
        <v>0</v>
      </c>
    </row>
    <row r="38" spans="1:59" hidden="1">
      <c r="A38" s="59">
        <v>504.15</v>
      </c>
      <c r="B38" s="59">
        <v>566.87</v>
      </c>
      <c r="C38" s="59">
        <v>566.53</v>
      </c>
      <c r="D38" s="59">
        <v>502.68</v>
      </c>
      <c r="E38" s="59">
        <v>629.47</v>
      </c>
      <c r="F38" s="59">
        <v>629.47</v>
      </c>
      <c r="G38" s="59">
        <v>857.79</v>
      </c>
      <c r="H38" s="59" t="s">
        <v>356</v>
      </c>
      <c r="I38" s="59">
        <v>948.04</v>
      </c>
      <c r="J38" s="59">
        <v>440.14</v>
      </c>
      <c r="K38" s="59">
        <v>946.15</v>
      </c>
      <c r="L38" s="59" t="s">
        <v>356</v>
      </c>
      <c r="M38" s="59" t="s">
        <v>356</v>
      </c>
      <c r="N38" s="59" t="s">
        <v>356</v>
      </c>
      <c r="O38" s="59" t="s">
        <v>356</v>
      </c>
      <c r="P38" s="59">
        <v>566.87</v>
      </c>
      <c r="Q38" s="59" t="s">
        <v>356</v>
      </c>
      <c r="R38" s="59" t="s">
        <v>356</v>
      </c>
      <c r="S38" s="59" t="s">
        <v>356</v>
      </c>
      <c r="T38" s="59" t="s">
        <v>356</v>
      </c>
      <c r="U38" s="59" t="s">
        <v>356</v>
      </c>
      <c r="V38" s="59" t="s">
        <v>356</v>
      </c>
      <c r="W38" s="59" t="s">
        <v>356</v>
      </c>
      <c r="X38" s="59" t="s">
        <v>356</v>
      </c>
      <c r="Y38" s="59" t="s">
        <v>356</v>
      </c>
      <c r="Z38" s="59" t="s">
        <v>356</v>
      </c>
      <c r="AA38" s="59" t="s">
        <v>356</v>
      </c>
      <c r="AB38" s="59" t="s">
        <v>356</v>
      </c>
      <c r="AC38" s="59" t="s">
        <v>356</v>
      </c>
      <c r="AD38" s="59" t="s">
        <v>356</v>
      </c>
      <c r="AE38" s="59" t="s">
        <v>356</v>
      </c>
      <c r="AF38" s="59" t="s">
        <v>356</v>
      </c>
      <c r="AG38" s="59" t="s">
        <v>356</v>
      </c>
      <c r="AH38" s="59" t="s">
        <v>356</v>
      </c>
      <c r="AI38" s="59" t="s">
        <v>356</v>
      </c>
      <c r="AJ38" s="59" t="s">
        <v>356</v>
      </c>
      <c r="AK38" s="59" t="s">
        <v>356</v>
      </c>
      <c r="AL38" s="59" t="s">
        <v>356</v>
      </c>
      <c r="AM38" s="59" t="s">
        <v>356</v>
      </c>
      <c r="AN38" s="59" t="s">
        <v>356</v>
      </c>
      <c r="AO38" s="59" t="s">
        <v>356</v>
      </c>
      <c r="AP38" s="59" t="s">
        <v>356</v>
      </c>
      <c r="AQ38" s="59" t="s">
        <v>356</v>
      </c>
      <c r="AR38" s="59" t="s">
        <v>356</v>
      </c>
      <c r="AS38" s="59" t="s">
        <v>356</v>
      </c>
      <c r="AT38" s="59" t="s">
        <v>356</v>
      </c>
      <c r="AU38" s="59" t="s">
        <v>356</v>
      </c>
      <c r="AV38" s="59" t="s">
        <v>356</v>
      </c>
      <c r="AW38" s="59" t="s">
        <v>356</v>
      </c>
      <c r="AX38" s="59" t="s">
        <v>356</v>
      </c>
      <c r="AY38" s="59" t="s">
        <v>356</v>
      </c>
      <c r="AZ38" s="59" t="s">
        <v>356</v>
      </c>
      <c r="BA38" s="59" t="s">
        <v>356</v>
      </c>
      <c r="BB38" s="59" t="s">
        <v>356</v>
      </c>
      <c r="BC38" s="59" t="s">
        <v>356</v>
      </c>
      <c r="BD38" s="59" t="s">
        <v>356</v>
      </c>
      <c r="BE38" s="59" t="s">
        <v>356</v>
      </c>
      <c r="BF38" s="59">
        <v>4.02E-2</v>
      </c>
      <c r="BG38" s="59">
        <f>오르비누적테이블!BG38</f>
        <v>0</v>
      </c>
    </row>
    <row r="39" spans="1:59" hidden="1">
      <c r="A39" s="59">
        <v>504.27</v>
      </c>
      <c r="B39" s="59">
        <v>567.08000000000004</v>
      </c>
      <c r="C39" s="59">
        <v>566.71</v>
      </c>
      <c r="D39" s="59">
        <v>502.84</v>
      </c>
      <c r="E39" s="59">
        <v>629.67999999999995</v>
      </c>
      <c r="F39" s="59">
        <v>629.67999999999995</v>
      </c>
      <c r="G39" s="59">
        <v>857.97</v>
      </c>
      <c r="H39" s="59" t="s">
        <v>356</v>
      </c>
      <c r="I39" s="59">
        <v>948.23</v>
      </c>
      <c r="J39" s="59">
        <v>440.22</v>
      </c>
      <c r="K39" s="59">
        <v>946.37</v>
      </c>
      <c r="L39" s="59" t="s">
        <v>356</v>
      </c>
      <c r="M39" s="59" t="s">
        <v>356</v>
      </c>
      <c r="N39" s="59" t="s">
        <v>356</v>
      </c>
      <c r="O39" s="59" t="s">
        <v>356</v>
      </c>
      <c r="P39" s="59">
        <v>567.08000000000004</v>
      </c>
      <c r="Q39" s="59" t="s">
        <v>356</v>
      </c>
      <c r="R39" s="59" t="s">
        <v>356</v>
      </c>
      <c r="S39" s="59" t="s">
        <v>356</v>
      </c>
      <c r="T39" s="59" t="s">
        <v>356</v>
      </c>
      <c r="U39" s="59" t="s">
        <v>356</v>
      </c>
      <c r="V39" s="59" t="s">
        <v>356</v>
      </c>
      <c r="W39" s="59" t="s">
        <v>356</v>
      </c>
      <c r="X39" s="59" t="s">
        <v>356</v>
      </c>
      <c r="Y39" s="59" t="s">
        <v>356</v>
      </c>
      <c r="Z39" s="59" t="s">
        <v>356</v>
      </c>
      <c r="AA39" s="59" t="s">
        <v>356</v>
      </c>
      <c r="AB39" s="59" t="s">
        <v>356</v>
      </c>
      <c r="AC39" s="59" t="s">
        <v>356</v>
      </c>
      <c r="AD39" s="59" t="s">
        <v>356</v>
      </c>
      <c r="AE39" s="59" t="s">
        <v>356</v>
      </c>
      <c r="AF39" s="59" t="s">
        <v>356</v>
      </c>
      <c r="AG39" s="59" t="s">
        <v>356</v>
      </c>
      <c r="AH39" s="59" t="s">
        <v>356</v>
      </c>
      <c r="AI39" s="59" t="s">
        <v>356</v>
      </c>
      <c r="AJ39" s="59" t="s">
        <v>356</v>
      </c>
      <c r="AK39" s="59" t="s">
        <v>356</v>
      </c>
      <c r="AL39" s="59" t="s">
        <v>356</v>
      </c>
      <c r="AM39" s="59" t="s">
        <v>356</v>
      </c>
      <c r="AN39" s="59" t="s">
        <v>356</v>
      </c>
      <c r="AO39" s="59" t="s">
        <v>356</v>
      </c>
      <c r="AP39" s="59" t="s">
        <v>356</v>
      </c>
      <c r="AQ39" s="59" t="s">
        <v>356</v>
      </c>
      <c r="AR39" s="59" t="s">
        <v>356</v>
      </c>
      <c r="AS39" s="59" t="s">
        <v>356</v>
      </c>
      <c r="AT39" s="59" t="s">
        <v>356</v>
      </c>
      <c r="AU39" s="59" t="s">
        <v>356</v>
      </c>
      <c r="AV39" s="59" t="s">
        <v>356</v>
      </c>
      <c r="AW39" s="59" t="s">
        <v>356</v>
      </c>
      <c r="AX39" s="59" t="s">
        <v>356</v>
      </c>
      <c r="AY39" s="59" t="s">
        <v>356</v>
      </c>
      <c r="AZ39" s="59" t="s">
        <v>356</v>
      </c>
      <c r="BA39" s="59" t="s">
        <v>356</v>
      </c>
      <c r="BB39" s="59" t="s">
        <v>356</v>
      </c>
      <c r="BC39" s="59" t="s">
        <v>356</v>
      </c>
      <c r="BD39" s="59" t="s">
        <v>356</v>
      </c>
      <c r="BE39" s="59" t="s">
        <v>356</v>
      </c>
      <c r="BF39" s="59">
        <v>3.9600000000000003E-2</v>
      </c>
      <c r="BG39" s="59">
        <f>오르비누적테이블!BG39</f>
        <v>0</v>
      </c>
    </row>
    <row r="40" spans="1:59" hidden="1">
      <c r="A40" s="59">
        <v>504.37</v>
      </c>
      <c r="B40" s="59">
        <v>567.23</v>
      </c>
      <c r="C40" s="59">
        <v>566.9</v>
      </c>
      <c r="D40" s="59">
        <v>502.98</v>
      </c>
      <c r="E40" s="59">
        <v>629.88</v>
      </c>
      <c r="F40" s="59">
        <v>629.88</v>
      </c>
      <c r="G40" s="59">
        <v>858.23</v>
      </c>
      <c r="H40" s="59" t="s">
        <v>356</v>
      </c>
      <c r="I40" s="59">
        <v>948.5</v>
      </c>
      <c r="J40" s="59">
        <v>440.34</v>
      </c>
      <c r="K40" s="59">
        <v>946.7</v>
      </c>
      <c r="L40" s="59" t="s">
        <v>356</v>
      </c>
      <c r="M40" s="59" t="s">
        <v>356</v>
      </c>
      <c r="N40" s="59" t="s">
        <v>356</v>
      </c>
      <c r="O40" s="59" t="s">
        <v>356</v>
      </c>
      <c r="P40" s="59">
        <v>567.23</v>
      </c>
      <c r="Q40" s="59" t="s">
        <v>356</v>
      </c>
      <c r="R40" s="59" t="s">
        <v>356</v>
      </c>
      <c r="S40" s="59" t="s">
        <v>356</v>
      </c>
      <c r="T40" s="59" t="s">
        <v>356</v>
      </c>
      <c r="U40" s="59" t="s">
        <v>356</v>
      </c>
      <c r="V40" s="59" t="s">
        <v>356</v>
      </c>
      <c r="W40" s="59" t="s">
        <v>356</v>
      </c>
      <c r="X40" s="59" t="s">
        <v>356</v>
      </c>
      <c r="Y40" s="59" t="s">
        <v>356</v>
      </c>
      <c r="Z40" s="59" t="s">
        <v>356</v>
      </c>
      <c r="AA40" s="59" t="s">
        <v>356</v>
      </c>
      <c r="AB40" s="59" t="s">
        <v>356</v>
      </c>
      <c r="AC40" s="59" t="s">
        <v>356</v>
      </c>
      <c r="AD40" s="59" t="s">
        <v>356</v>
      </c>
      <c r="AE40" s="59" t="s">
        <v>356</v>
      </c>
      <c r="AF40" s="59" t="s">
        <v>356</v>
      </c>
      <c r="AG40" s="59" t="s">
        <v>356</v>
      </c>
      <c r="AH40" s="59" t="s">
        <v>356</v>
      </c>
      <c r="AI40" s="59" t="s">
        <v>356</v>
      </c>
      <c r="AJ40" s="59" t="s">
        <v>356</v>
      </c>
      <c r="AK40" s="59" t="s">
        <v>356</v>
      </c>
      <c r="AL40" s="59" t="s">
        <v>356</v>
      </c>
      <c r="AM40" s="59" t="s">
        <v>356</v>
      </c>
      <c r="AN40" s="59" t="s">
        <v>356</v>
      </c>
      <c r="AO40" s="59" t="s">
        <v>356</v>
      </c>
      <c r="AP40" s="59" t="s">
        <v>356</v>
      </c>
      <c r="AQ40" s="59" t="s">
        <v>356</v>
      </c>
      <c r="AR40" s="59" t="s">
        <v>356</v>
      </c>
      <c r="AS40" s="59" t="s">
        <v>356</v>
      </c>
      <c r="AT40" s="59" t="s">
        <v>356</v>
      </c>
      <c r="AU40" s="59" t="s">
        <v>356</v>
      </c>
      <c r="AV40" s="59" t="s">
        <v>356</v>
      </c>
      <c r="AW40" s="59" t="s">
        <v>356</v>
      </c>
      <c r="AX40" s="59" t="s">
        <v>356</v>
      </c>
      <c r="AY40" s="59" t="s">
        <v>356</v>
      </c>
      <c r="AZ40" s="59" t="s">
        <v>356</v>
      </c>
      <c r="BA40" s="59" t="s">
        <v>356</v>
      </c>
      <c r="BB40" s="59" t="s">
        <v>356</v>
      </c>
      <c r="BC40" s="59" t="s">
        <v>356</v>
      </c>
      <c r="BD40" s="59" t="s">
        <v>356</v>
      </c>
      <c r="BE40" s="59" t="s">
        <v>356</v>
      </c>
      <c r="BF40" s="59">
        <v>3.8899999999999997E-2</v>
      </c>
      <c r="BG40" s="59">
        <f>오르비누적테이블!BG40</f>
        <v>0</v>
      </c>
    </row>
    <row r="41" spans="1:59" hidden="1">
      <c r="A41" s="59">
        <v>504.47</v>
      </c>
      <c r="B41" s="59">
        <v>567.39</v>
      </c>
      <c r="C41" s="59">
        <v>567.05999999999995</v>
      </c>
      <c r="D41" s="59">
        <v>503.13</v>
      </c>
      <c r="E41" s="59">
        <v>630.05999999999995</v>
      </c>
      <c r="F41" s="59">
        <v>630.05999999999995</v>
      </c>
      <c r="G41" s="59">
        <v>858.43</v>
      </c>
      <c r="H41" s="59" t="s">
        <v>356</v>
      </c>
      <c r="I41" s="59">
        <v>948.76</v>
      </c>
      <c r="J41" s="59">
        <v>440.44</v>
      </c>
      <c r="K41" s="59">
        <v>946.95</v>
      </c>
      <c r="L41" s="59" t="s">
        <v>356</v>
      </c>
      <c r="M41" s="59" t="s">
        <v>356</v>
      </c>
      <c r="N41" s="59" t="s">
        <v>356</v>
      </c>
      <c r="O41" s="59">
        <v>630.77</v>
      </c>
      <c r="P41" s="59">
        <v>567.39</v>
      </c>
      <c r="Q41" s="59">
        <v>949.87</v>
      </c>
      <c r="R41" s="59">
        <v>946.96</v>
      </c>
      <c r="S41" s="59">
        <v>473.25</v>
      </c>
      <c r="T41" s="59">
        <v>951.38</v>
      </c>
      <c r="U41" s="59">
        <v>555.72</v>
      </c>
      <c r="V41" s="59">
        <v>508</v>
      </c>
      <c r="W41" s="59">
        <v>507</v>
      </c>
      <c r="X41" s="59">
        <v>947.6</v>
      </c>
      <c r="Y41" s="59">
        <v>632</v>
      </c>
      <c r="Z41" s="59">
        <v>189.36</v>
      </c>
      <c r="AA41" s="59">
        <v>507</v>
      </c>
      <c r="AB41" s="59">
        <v>632</v>
      </c>
      <c r="AC41" s="59">
        <v>737</v>
      </c>
      <c r="AD41" s="59">
        <v>966.24</v>
      </c>
      <c r="AE41" s="59">
        <v>644.70000000000005</v>
      </c>
      <c r="AF41" s="59">
        <v>784.2</v>
      </c>
      <c r="AG41" s="59">
        <v>82.8</v>
      </c>
      <c r="AH41" s="59">
        <v>736.8</v>
      </c>
      <c r="AI41" s="59">
        <v>836.01</v>
      </c>
      <c r="AJ41" s="59">
        <v>92.1</v>
      </c>
      <c r="AK41" s="59">
        <v>948.03</v>
      </c>
      <c r="AL41" s="59">
        <v>377.95</v>
      </c>
      <c r="AM41" s="59">
        <v>993.24</v>
      </c>
      <c r="AN41" s="59">
        <v>919.2</v>
      </c>
      <c r="AO41" s="59">
        <v>587.25</v>
      </c>
      <c r="AP41" s="59">
        <v>621.6</v>
      </c>
      <c r="AQ41" s="59" t="s">
        <v>356</v>
      </c>
      <c r="AR41" s="59" t="s">
        <v>356</v>
      </c>
      <c r="AS41" s="59" t="s">
        <v>356</v>
      </c>
      <c r="AT41" s="59" t="s">
        <v>356</v>
      </c>
      <c r="AU41" s="59" t="s">
        <v>356</v>
      </c>
      <c r="AV41" s="59" t="s">
        <v>356</v>
      </c>
      <c r="AW41" s="59" t="s">
        <v>356</v>
      </c>
      <c r="AX41" s="59" t="s">
        <v>356</v>
      </c>
      <c r="AY41" s="59" t="s">
        <v>356</v>
      </c>
      <c r="AZ41" s="59" t="s">
        <v>356</v>
      </c>
      <c r="BA41" s="59" t="s">
        <v>356</v>
      </c>
      <c r="BB41" s="59" t="s">
        <v>356</v>
      </c>
      <c r="BC41" s="59">
        <v>947.09</v>
      </c>
      <c r="BD41" s="59" t="s">
        <v>356</v>
      </c>
      <c r="BE41" s="59">
        <v>863.66</v>
      </c>
      <c r="BF41" s="59">
        <v>3.8300000000000001E-2</v>
      </c>
      <c r="BG41" s="59">
        <f>오르비누적테이블!BG41</f>
        <v>0</v>
      </c>
    </row>
    <row r="42" spans="1:59" hidden="1">
      <c r="A42" s="59">
        <v>504.64</v>
      </c>
      <c r="B42" s="59">
        <v>567.55999999999995</v>
      </c>
      <c r="C42" s="59">
        <v>567.23</v>
      </c>
      <c r="D42" s="59">
        <v>503.23</v>
      </c>
      <c r="E42" s="59">
        <v>630.26</v>
      </c>
      <c r="F42" s="59">
        <v>630.26</v>
      </c>
      <c r="G42" s="59">
        <v>858.84</v>
      </c>
      <c r="H42" s="59" t="s">
        <v>356</v>
      </c>
      <c r="I42" s="59">
        <v>949</v>
      </c>
      <c r="J42" s="59">
        <v>440.55</v>
      </c>
      <c r="K42" s="59">
        <v>947.21</v>
      </c>
      <c r="L42" s="59" t="s">
        <v>356</v>
      </c>
      <c r="M42" s="59" t="s">
        <v>356</v>
      </c>
      <c r="N42" s="59" t="s">
        <v>356</v>
      </c>
      <c r="O42" s="59">
        <v>630.99</v>
      </c>
      <c r="P42" s="59">
        <v>567.55999999999995</v>
      </c>
      <c r="Q42" s="59">
        <v>950.16</v>
      </c>
      <c r="R42" s="59">
        <v>947.21</v>
      </c>
      <c r="S42" s="59">
        <v>473.35</v>
      </c>
      <c r="T42" s="59">
        <v>951.72</v>
      </c>
      <c r="U42" s="59">
        <v>555.85</v>
      </c>
      <c r="V42" s="59">
        <v>508</v>
      </c>
      <c r="W42" s="59">
        <v>507</v>
      </c>
      <c r="X42" s="59">
        <v>947.91</v>
      </c>
      <c r="Y42" s="59">
        <v>632</v>
      </c>
      <c r="Z42" s="59">
        <v>189.42</v>
      </c>
      <c r="AA42" s="59">
        <v>507</v>
      </c>
      <c r="AB42" s="59">
        <v>632</v>
      </c>
      <c r="AC42" s="59">
        <v>737</v>
      </c>
      <c r="AD42" s="59">
        <v>966.36</v>
      </c>
      <c r="AE42" s="59">
        <v>644.70000000000005</v>
      </c>
      <c r="AF42" s="59">
        <v>784.2</v>
      </c>
      <c r="AG42" s="59">
        <v>82.85</v>
      </c>
      <c r="AH42" s="59">
        <v>736.8</v>
      </c>
      <c r="AI42" s="59">
        <v>836.01</v>
      </c>
      <c r="AJ42" s="59">
        <v>92.1</v>
      </c>
      <c r="AK42" s="59">
        <v>948.31</v>
      </c>
      <c r="AL42" s="59">
        <v>378.07</v>
      </c>
      <c r="AM42" s="59">
        <v>993.38</v>
      </c>
      <c r="AN42" s="59">
        <v>919.8</v>
      </c>
      <c r="AO42" s="59">
        <v>587.5</v>
      </c>
      <c r="AP42" s="59">
        <v>622.83000000000004</v>
      </c>
      <c r="AQ42" s="59" t="s">
        <v>356</v>
      </c>
      <c r="AR42" s="59" t="s">
        <v>356</v>
      </c>
      <c r="AS42" s="59" t="s">
        <v>356</v>
      </c>
      <c r="AT42" s="59" t="s">
        <v>356</v>
      </c>
      <c r="AU42" s="59" t="s">
        <v>356</v>
      </c>
      <c r="AV42" s="59" t="s">
        <v>356</v>
      </c>
      <c r="AW42" s="59" t="s">
        <v>356</v>
      </c>
      <c r="AX42" s="59" t="s">
        <v>356</v>
      </c>
      <c r="AY42" s="59" t="s">
        <v>356</v>
      </c>
      <c r="AZ42" s="59" t="s">
        <v>356</v>
      </c>
      <c r="BA42" s="59" t="s">
        <v>356</v>
      </c>
      <c r="BB42" s="59" t="s">
        <v>356</v>
      </c>
      <c r="BC42" s="59">
        <v>947.36</v>
      </c>
      <c r="BD42" s="59" t="s">
        <v>356</v>
      </c>
      <c r="BE42" s="59">
        <v>863.88</v>
      </c>
      <c r="BF42" s="59">
        <v>3.7699999999999997E-2</v>
      </c>
      <c r="BG42" s="59">
        <f>오르비누적테이블!BG42</f>
        <v>0</v>
      </c>
    </row>
    <row r="43" spans="1:59" hidden="1">
      <c r="A43" s="59">
        <v>504.8</v>
      </c>
      <c r="B43" s="59">
        <v>567.70000000000005</v>
      </c>
      <c r="C43" s="59">
        <v>567.35</v>
      </c>
      <c r="D43" s="59">
        <v>503.39</v>
      </c>
      <c r="E43" s="59">
        <v>630.39</v>
      </c>
      <c r="F43" s="59">
        <v>630.39</v>
      </c>
      <c r="G43" s="59">
        <v>859.13</v>
      </c>
      <c r="H43" s="59" t="s">
        <v>356</v>
      </c>
      <c r="I43" s="59">
        <v>949.27</v>
      </c>
      <c r="J43" s="59">
        <v>440.68</v>
      </c>
      <c r="K43" s="59">
        <v>947.48</v>
      </c>
      <c r="L43" s="59" t="s">
        <v>356</v>
      </c>
      <c r="M43" s="59" t="s">
        <v>356</v>
      </c>
      <c r="N43" s="59" t="s">
        <v>356</v>
      </c>
      <c r="O43" s="59">
        <v>631.16</v>
      </c>
      <c r="P43" s="59">
        <v>567.70000000000005</v>
      </c>
      <c r="Q43" s="59">
        <v>950.39</v>
      </c>
      <c r="R43" s="59">
        <v>947.49</v>
      </c>
      <c r="S43" s="59">
        <v>473.44</v>
      </c>
      <c r="T43" s="59">
        <v>951.91</v>
      </c>
      <c r="U43" s="59">
        <v>555.96</v>
      </c>
      <c r="V43" s="59">
        <v>508</v>
      </c>
      <c r="W43" s="59">
        <v>507</v>
      </c>
      <c r="X43" s="59">
        <v>948.19</v>
      </c>
      <c r="Y43" s="59">
        <v>632</v>
      </c>
      <c r="Z43" s="59">
        <v>189.48</v>
      </c>
      <c r="AA43" s="59">
        <v>507</v>
      </c>
      <c r="AB43" s="59">
        <v>632</v>
      </c>
      <c r="AC43" s="59">
        <v>737</v>
      </c>
      <c r="AD43" s="59">
        <v>966.88</v>
      </c>
      <c r="AE43" s="59">
        <v>645.4</v>
      </c>
      <c r="AF43" s="59">
        <v>784.4</v>
      </c>
      <c r="AG43" s="59">
        <v>82.94</v>
      </c>
      <c r="AH43" s="59">
        <v>737.6</v>
      </c>
      <c r="AI43" s="59">
        <v>836.82</v>
      </c>
      <c r="AJ43" s="59">
        <v>92.2</v>
      </c>
      <c r="AK43" s="59">
        <v>948.66</v>
      </c>
      <c r="AL43" s="59">
        <v>378.21</v>
      </c>
      <c r="AM43" s="59">
        <v>993.5</v>
      </c>
      <c r="AN43" s="59">
        <v>920.4</v>
      </c>
      <c r="AO43" s="59">
        <v>587.63</v>
      </c>
      <c r="AP43" s="59">
        <v>623.70000000000005</v>
      </c>
      <c r="AQ43" s="59" t="s">
        <v>356</v>
      </c>
      <c r="AR43" s="59" t="s">
        <v>356</v>
      </c>
      <c r="AS43" s="59" t="s">
        <v>356</v>
      </c>
      <c r="AT43" s="59" t="s">
        <v>356</v>
      </c>
      <c r="AU43" s="59" t="s">
        <v>356</v>
      </c>
      <c r="AV43" s="59" t="s">
        <v>356</v>
      </c>
      <c r="AW43" s="59" t="s">
        <v>356</v>
      </c>
      <c r="AX43" s="59" t="s">
        <v>356</v>
      </c>
      <c r="AY43" s="59" t="s">
        <v>356</v>
      </c>
      <c r="AZ43" s="59" t="s">
        <v>356</v>
      </c>
      <c r="BA43" s="59" t="s">
        <v>356</v>
      </c>
      <c r="BB43" s="59" t="s">
        <v>356</v>
      </c>
      <c r="BC43" s="59">
        <v>947.56</v>
      </c>
      <c r="BD43" s="59" t="s">
        <v>356</v>
      </c>
      <c r="BE43" s="59">
        <v>864.11</v>
      </c>
      <c r="BF43" s="59">
        <v>3.6999999999999998E-2</v>
      </c>
      <c r="BG43" s="59">
        <f>오르비누적테이블!BG43</f>
        <v>0</v>
      </c>
    </row>
    <row r="44" spans="1:59" hidden="1">
      <c r="A44" s="59">
        <v>504.94</v>
      </c>
      <c r="B44" s="59">
        <v>567.87</v>
      </c>
      <c r="C44" s="59">
        <v>567.54</v>
      </c>
      <c r="D44" s="59">
        <v>503.53</v>
      </c>
      <c r="E44" s="59">
        <v>630.6</v>
      </c>
      <c r="F44" s="59">
        <v>630.6</v>
      </c>
      <c r="G44" s="59">
        <v>859.27</v>
      </c>
      <c r="H44" s="59" t="s">
        <v>356</v>
      </c>
      <c r="I44" s="59">
        <v>949.64</v>
      </c>
      <c r="J44" s="59">
        <v>440.85</v>
      </c>
      <c r="K44" s="59">
        <v>947.73</v>
      </c>
      <c r="L44" s="59" t="s">
        <v>356</v>
      </c>
      <c r="M44" s="59" t="s">
        <v>356</v>
      </c>
      <c r="N44" s="59" t="s">
        <v>356</v>
      </c>
      <c r="O44" s="59">
        <v>631.33000000000004</v>
      </c>
      <c r="P44" s="59">
        <v>567.87</v>
      </c>
      <c r="Q44" s="59">
        <v>950.74</v>
      </c>
      <c r="R44" s="59">
        <v>947.73</v>
      </c>
      <c r="S44" s="59">
        <v>473.57</v>
      </c>
      <c r="T44" s="59">
        <v>952.15</v>
      </c>
      <c r="U44" s="59">
        <v>556.08000000000004</v>
      </c>
      <c r="V44" s="59">
        <v>508</v>
      </c>
      <c r="W44" s="59">
        <v>507</v>
      </c>
      <c r="X44" s="59">
        <v>948.43</v>
      </c>
      <c r="Y44" s="59">
        <v>632.5</v>
      </c>
      <c r="Z44" s="59">
        <v>189.54</v>
      </c>
      <c r="AA44" s="59">
        <v>507</v>
      </c>
      <c r="AB44" s="59">
        <v>632.5</v>
      </c>
      <c r="AC44" s="59">
        <v>738</v>
      </c>
      <c r="AD44" s="59">
        <v>967.24</v>
      </c>
      <c r="AE44" s="59">
        <v>646.1</v>
      </c>
      <c r="AF44" s="59">
        <v>784.6</v>
      </c>
      <c r="AG44" s="59">
        <v>82.98</v>
      </c>
      <c r="AH44" s="59">
        <v>738.4</v>
      </c>
      <c r="AI44" s="59">
        <v>837.63</v>
      </c>
      <c r="AJ44" s="59">
        <v>92.3</v>
      </c>
      <c r="AK44" s="59">
        <v>948.95</v>
      </c>
      <c r="AL44" s="59">
        <v>378.3</v>
      </c>
      <c r="AM44" s="59">
        <v>993.6</v>
      </c>
      <c r="AN44" s="59">
        <v>921</v>
      </c>
      <c r="AO44" s="59">
        <v>587.88</v>
      </c>
      <c r="AP44" s="59">
        <v>624.58000000000004</v>
      </c>
      <c r="AQ44" s="59" t="s">
        <v>356</v>
      </c>
      <c r="AR44" s="59" t="s">
        <v>356</v>
      </c>
      <c r="AS44" s="59" t="s">
        <v>356</v>
      </c>
      <c r="AT44" s="59" t="s">
        <v>356</v>
      </c>
      <c r="AU44" s="59" t="s">
        <v>356</v>
      </c>
      <c r="AV44" s="59" t="s">
        <v>356</v>
      </c>
      <c r="AW44" s="59" t="s">
        <v>356</v>
      </c>
      <c r="AX44" s="59" t="s">
        <v>356</v>
      </c>
      <c r="AY44" s="59" t="s">
        <v>356</v>
      </c>
      <c r="AZ44" s="59" t="s">
        <v>356</v>
      </c>
      <c r="BA44" s="59" t="s">
        <v>356</v>
      </c>
      <c r="BB44" s="59" t="s">
        <v>356</v>
      </c>
      <c r="BC44" s="59">
        <v>947.81</v>
      </c>
      <c r="BD44" s="59" t="s">
        <v>356</v>
      </c>
      <c r="BE44" s="59">
        <v>864.29</v>
      </c>
      <c r="BF44" s="59">
        <v>3.6400000000000002E-2</v>
      </c>
      <c r="BG44" s="59">
        <f>오르비누적테이블!BG44</f>
        <v>0</v>
      </c>
    </row>
    <row r="45" spans="1:59" hidden="1">
      <c r="A45" s="59">
        <v>505.06</v>
      </c>
      <c r="B45" s="59">
        <v>568.01</v>
      </c>
      <c r="C45" s="59">
        <v>567.67999999999995</v>
      </c>
      <c r="D45" s="59">
        <v>503.75</v>
      </c>
      <c r="E45" s="59">
        <v>630.75</v>
      </c>
      <c r="F45" s="59">
        <v>630.75</v>
      </c>
      <c r="G45" s="59">
        <v>859.51</v>
      </c>
      <c r="H45" s="59" t="s">
        <v>356</v>
      </c>
      <c r="I45" s="59">
        <v>949.92</v>
      </c>
      <c r="J45" s="59">
        <v>440.93</v>
      </c>
      <c r="K45" s="59">
        <v>948.03</v>
      </c>
      <c r="L45" s="59" t="s">
        <v>356</v>
      </c>
      <c r="M45" s="59" t="s">
        <v>356</v>
      </c>
      <c r="N45" s="59" t="s">
        <v>356</v>
      </c>
      <c r="O45" s="59">
        <v>631.55999999999995</v>
      </c>
      <c r="P45" s="59">
        <v>568.01</v>
      </c>
      <c r="Q45" s="59">
        <v>951</v>
      </c>
      <c r="R45" s="59">
        <v>948.04</v>
      </c>
      <c r="S45" s="59">
        <v>473.69</v>
      </c>
      <c r="T45" s="59">
        <v>952.39</v>
      </c>
      <c r="U45" s="59">
        <v>556.27</v>
      </c>
      <c r="V45" s="59">
        <v>508</v>
      </c>
      <c r="W45" s="59">
        <v>507</v>
      </c>
      <c r="X45" s="59">
        <v>948.65</v>
      </c>
      <c r="Y45" s="59">
        <v>632.5</v>
      </c>
      <c r="Z45" s="59">
        <v>189.6</v>
      </c>
      <c r="AA45" s="59">
        <v>507</v>
      </c>
      <c r="AB45" s="59">
        <v>632.5</v>
      </c>
      <c r="AC45" s="59">
        <v>738</v>
      </c>
      <c r="AD45" s="59">
        <v>967.36</v>
      </c>
      <c r="AE45" s="59">
        <v>646.1</v>
      </c>
      <c r="AF45" s="59">
        <v>784.6</v>
      </c>
      <c r="AG45" s="59">
        <v>83.03</v>
      </c>
      <c r="AH45" s="59">
        <v>738.4</v>
      </c>
      <c r="AI45" s="59">
        <v>837.63</v>
      </c>
      <c r="AJ45" s="59">
        <v>92.3</v>
      </c>
      <c r="AK45" s="59">
        <v>949.32</v>
      </c>
      <c r="AL45" s="59">
        <v>378.44</v>
      </c>
      <c r="AM45" s="59">
        <v>993.72</v>
      </c>
      <c r="AN45" s="59">
        <v>921.6</v>
      </c>
      <c r="AO45" s="59">
        <v>588</v>
      </c>
      <c r="AP45" s="59">
        <v>625.28</v>
      </c>
      <c r="AQ45" s="59" t="s">
        <v>356</v>
      </c>
      <c r="AR45" s="59" t="s">
        <v>356</v>
      </c>
      <c r="AS45" s="59" t="s">
        <v>356</v>
      </c>
      <c r="AT45" s="59" t="s">
        <v>356</v>
      </c>
      <c r="AU45" s="59" t="s">
        <v>356</v>
      </c>
      <c r="AV45" s="59" t="s">
        <v>356</v>
      </c>
      <c r="AW45" s="59" t="s">
        <v>356</v>
      </c>
      <c r="AX45" s="59" t="s">
        <v>356</v>
      </c>
      <c r="AY45" s="59" t="s">
        <v>356</v>
      </c>
      <c r="AZ45" s="59" t="s">
        <v>356</v>
      </c>
      <c r="BA45" s="59" t="s">
        <v>356</v>
      </c>
      <c r="BB45" s="59" t="s">
        <v>356</v>
      </c>
      <c r="BC45" s="59">
        <v>948.3</v>
      </c>
      <c r="BD45" s="59" t="s">
        <v>356</v>
      </c>
      <c r="BE45" s="59">
        <v>864.51</v>
      </c>
      <c r="BF45" s="59">
        <v>3.5700000000000003E-2</v>
      </c>
      <c r="BG45" s="59">
        <f>오르비누적테이블!BG45</f>
        <v>0</v>
      </c>
    </row>
    <row r="46" spans="1:59" hidden="1">
      <c r="A46" s="59">
        <v>505.2</v>
      </c>
      <c r="B46" s="59">
        <v>568.21</v>
      </c>
      <c r="C46" s="59">
        <v>567.85</v>
      </c>
      <c r="D46" s="59">
        <v>503.89</v>
      </c>
      <c r="E46" s="59">
        <v>630.95000000000005</v>
      </c>
      <c r="F46" s="59">
        <v>630.95000000000005</v>
      </c>
      <c r="G46" s="59">
        <v>859.76</v>
      </c>
      <c r="H46" s="59" t="s">
        <v>356</v>
      </c>
      <c r="I46" s="59">
        <v>950.13</v>
      </c>
      <c r="J46" s="59">
        <v>441.04</v>
      </c>
      <c r="K46" s="59">
        <v>948.39</v>
      </c>
      <c r="L46" s="59" t="s">
        <v>356</v>
      </c>
      <c r="M46" s="59" t="s">
        <v>356</v>
      </c>
      <c r="N46" s="59" t="s">
        <v>356</v>
      </c>
      <c r="O46" s="59">
        <v>631.72</v>
      </c>
      <c r="P46" s="59">
        <v>568.21</v>
      </c>
      <c r="Q46" s="59">
        <v>951.22</v>
      </c>
      <c r="R46" s="59">
        <v>948.39</v>
      </c>
      <c r="S46" s="59">
        <v>473.8</v>
      </c>
      <c r="T46" s="59">
        <v>952.62</v>
      </c>
      <c r="U46" s="59">
        <v>556.41</v>
      </c>
      <c r="V46" s="59">
        <v>509</v>
      </c>
      <c r="W46" s="59">
        <v>507</v>
      </c>
      <c r="X46" s="59">
        <v>948.92</v>
      </c>
      <c r="Y46" s="59">
        <v>633</v>
      </c>
      <c r="Z46" s="59">
        <v>189.66</v>
      </c>
      <c r="AA46" s="59">
        <v>507</v>
      </c>
      <c r="AB46" s="59">
        <v>633</v>
      </c>
      <c r="AC46" s="59">
        <v>739</v>
      </c>
      <c r="AD46" s="59">
        <v>968.24</v>
      </c>
      <c r="AE46" s="59">
        <v>646.79999999999995</v>
      </c>
      <c r="AF46" s="59">
        <v>784.8</v>
      </c>
      <c r="AG46" s="59">
        <v>83.07</v>
      </c>
      <c r="AH46" s="59">
        <v>739.2</v>
      </c>
      <c r="AI46" s="59">
        <v>838.44</v>
      </c>
      <c r="AJ46" s="59">
        <v>92.4</v>
      </c>
      <c r="AK46" s="59">
        <v>949.64</v>
      </c>
      <c r="AL46" s="59">
        <v>378.53</v>
      </c>
      <c r="AM46" s="59">
        <v>993.9</v>
      </c>
      <c r="AN46" s="59">
        <v>922.2</v>
      </c>
      <c r="AO46" s="59">
        <v>588.13</v>
      </c>
      <c r="AP46" s="59">
        <v>626.15</v>
      </c>
      <c r="AQ46" s="59" t="s">
        <v>356</v>
      </c>
      <c r="AR46" s="59" t="s">
        <v>356</v>
      </c>
      <c r="AS46" s="59" t="s">
        <v>356</v>
      </c>
      <c r="AT46" s="59" t="s">
        <v>356</v>
      </c>
      <c r="AU46" s="59" t="s">
        <v>356</v>
      </c>
      <c r="AV46" s="59" t="s">
        <v>356</v>
      </c>
      <c r="AW46" s="59" t="s">
        <v>356</v>
      </c>
      <c r="AX46" s="59" t="s">
        <v>356</v>
      </c>
      <c r="AY46" s="59" t="s">
        <v>356</v>
      </c>
      <c r="AZ46" s="59" t="s">
        <v>356</v>
      </c>
      <c r="BA46" s="59" t="s">
        <v>356</v>
      </c>
      <c r="BB46" s="59" t="s">
        <v>356</v>
      </c>
      <c r="BC46" s="59">
        <v>948.52</v>
      </c>
      <c r="BD46" s="59" t="s">
        <v>356</v>
      </c>
      <c r="BE46" s="59">
        <v>864.76</v>
      </c>
      <c r="BF46" s="59">
        <v>3.5099999999999999E-2</v>
      </c>
      <c r="BG46" s="59">
        <f>오르비누적테이블!BG46</f>
        <v>0</v>
      </c>
    </row>
    <row r="47" spans="1:59" hidden="1">
      <c r="A47" s="59">
        <v>505.31</v>
      </c>
      <c r="B47" s="59">
        <v>568.39</v>
      </c>
      <c r="C47" s="59">
        <v>568.04</v>
      </c>
      <c r="D47" s="59">
        <v>503.99</v>
      </c>
      <c r="E47" s="59">
        <v>631.15</v>
      </c>
      <c r="F47" s="59">
        <v>631.15</v>
      </c>
      <c r="G47" s="59">
        <v>859.94</v>
      </c>
      <c r="H47" s="59" t="s">
        <v>356</v>
      </c>
      <c r="I47" s="59">
        <v>950.47</v>
      </c>
      <c r="J47" s="59">
        <v>441.2</v>
      </c>
      <c r="K47" s="59">
        <v>948.62</v>
      </c>
      <c r="L47" s="59" t="s">
        <v>356</v>
      </c>
      <c r="M47" s="59" t="s">
        <v>356</v>
      </c>
      <c r="N47" s="59" t="s">
        <v>356</v>
      </c>
      <c r="O47" s="59">
        <v>631.91999999999996</v>
      </c>
      <c r="P47" s="59">
        <v>568.39</v>
      </c>
      <c r="Q47" s="59">
        <v>951.5</v>
      </c>
      <c r="R47" s="59">
        <v>948.62</v>
      </c>
      <c r="S47" s="59">
        <v>473.9</v>
      </c>
      <c r="T47" s="59">
        <v>952.87</v>
      </c>
      <c r="U47" s="59">
        <v>556.63</v>
      </c>
      <c r="V47" s="59">
        <v>509</v>
      </c>
      <c r="W47" s="59">
        <v>508</v>
      </c>
      <c r="X47" s="59">
        <v>949.2</v>
      </c>
      <c r="Y47" s="59">
        <v>633</v>
      </c>
      <c r="Z47" s="59">
        <v>189.72</v>
      </c>
      <c r="AA47" s="59">
        <v>508</v>
      </c>
      <c r="AB47" s="59">
        <v>633</v>
      </c>
      <c r="AC47" s="59">
        <v>739</v>
      </c>
      <c r="AD47" s="59">
        <v>968.24</v>
      </c>
      <c r="AE47" s="59">
        <v>647.5</v>
      </c>
      <c r="AF47" s="59">
        <v>785</v>
      </c>
      <c r="AG47" s="59">
        <v>83.16</v>
      </c>
      <c r="AH47" s="59">
        <v>740</v>
      </c>
      <c r="AI47" s="59">
        <v>839.25</v>
      </c>
      <c r="AJ47" s="59">
        <v>92.5</v>
      </c>
      <c r="AK47" s="59">
        <v>949.95</v>
      </c>
      <c r="AL47" s="59">
        <v>378.67</v>
      </c>
      <c r="AM47" s="59">
        <v>994.08</v>
      </c>
      <c r="AN47" s="59">
        <v>922.6</v>
      </c>
      <c r="AO47" s="59">
        <v>588.38</v>
      </c>
      <c r="AP47" s="59">
        <v>626.85</v>
      </c>
      <c r="AQ47" s="59" t="s">
        <v>356</v>
      </c>
      <c r="AR47" s="59" t="s">
        <v>356</v>
      </c>
      <c r="AS47" s="59" t="s">
        <v>356</v>
      </c>
      <c r="AT47" s="59" t="s">
        <v>356</v>
      </c>
      <c r="AU47" s="59" t="s">
        <v>356</v>
      </c>
      <c r="AV47" s="59" t="s">
        <v>356</v>
      </c>
      <c r="AW47" s="59" t="s">
        <v>356</v>
      </c>
      <c r="AX47" s="59" t="s">
        <v>356</v>
      </c>
      <c r="AY47" s="59" t="s">
        <v>356</v>
      </c>
      <c r="AZ47" s="59" t="s">
        <v>356</v>
      </c>
      <c r="BA47" s="59" t="s">
        <v>356</v>
      </c>
      <c r="BB47" s="59" t="s">
        <v>356</v>
      </c>
      <c r="BC47" s="59">
        <v>948.94</v>
      </c>
      <c r="BD47" s="59" t="s">
        <v>356</v>
      </c>
      <c r="BE47" s="59">
        <v>864.94</v>
      </c>
      <c r="BF47" s="59">
        <v>3.4500000000000003E-2</v>
      </c>
      <c r="BG47" s="59">
        <f>오르비누적테이블!BG47</f>
        <v>0</v>
      </c>
    </row>
    <row r="48" spans="1:59" hidden="1">
      <c r="A48" s="59">
        <v>505.42</v>
      </c>
      <c r="B48" s="59">
        <v>568.57000000000005</v>
      </c>
      <c r="C48" s="59">
        <v>568.27</v>
      </c>
      <c r="D48" s="59">
        <v>504.18</v>
      </c>
      <c r="E48" s="59">
        <v>631.4</v>
      </c>
      <c r="F48" s="59">
        <v>631.4</v>
      </c>
      <c r="G48" s="59">
        <v>860.21</v>
      </c>
      <c r="H48" s="59" t="s">
        <v>356</v>
      </c>
      <c r="I48" s="59">
        <v>950.76</v>
      </c>
      <c r="J48" s="59">
        <v>441.29</v>
      </c>
      <c r="K48" s="59">
        <v>948.97</v>
      </c>
      <c r="L48" s="59" t="s">
        <v>356</v>
      </c>
      <c r="M48" s="59" t="s">
        <v>356</v>
      </c>
      <c r="N48" s="59" t="s">
        <v>356</v>
      </c>
      <c r="O48" s="59">
        <v>632.04</v>
      </c>
      <c r="P48" s="59">
        <v>568.57000000000005</v>
      </c>
      <c r="Q48" s="59">
        <v>951.81</v>
      </c>
      <c r="R48" s="59">
        <v>948.98</v>
      </c>
      <c r="S48" s="59">
        <v>474.03</v>
      </c>
      <c r="T48" s="59">
        <v>953.24</v>
      </c>
      <c r="U48" s="59">
        <v>556.79</v>
      </c>
      <c r="V48" s="59">
        <v>509</v>
      </c>
      <c r="W48" s="59">
        <v>508</v>
      </c>
      <c r="X48" s="59">
        <v>949.47</v>
      </c>
      <c r="Y48" s="59">
        <v>633</v>
      </c>
      <c r="Z48" s="59">
        <v>189.78</v>
      </c>
      <c r="AA48" s="59">
        <v>508</v>
      </c>
      <c r="AB48" s="59">
        <v>633</v>
      </c>
      <c r="AC48" s="59">
        <v>739</v>
      </c>
      <c r="AD48" s="59">
        <v>968.84</v>
      </c>
      <c r="AE48" s="59">
        <v>647.5</v>
      </c>
      <c r="AF48" s="59">
        <v>785</v>
      </c>
      <c r="AG48" s="59">
        <v>83.21</v>
      </c>
      <c r="AH48" s="59">
        <v>740</v>
      </c>
      <c r="AI48" s="59">
        <v>839.25</v>
      </c>
      <c r="AJ48" s="59">
        <v>92.5</v>
      </c>
      <c r="AK48" s="59">
        <v>950.25</v>
      </c>
      <c r="AL48" s="59">
        <v>378.83</v>
      </c>
      <c r="AM48" s="59">
        <v>994.2</v>
      </c>
      <c r="AN48" s="59">
        <v>923.2</v>
      </c>
      <c r="AO48" s="59">
        <v>588.5</v>
      </c>
      <c r="AP48" s="59">
        <v>627.9</v>
      </c>
      <c r="AQ48" s="59" t="s">
        <v>356</v>
      </c>
      <c r="AR48" s="59" t="s">
        <v>356</v>
      </c>
      <c r="AS48" s="59" t="s">
        <v>356</v>
      </c>
      <c r="AT48" s="59" t="s">
        <v>356</v>
      </c>
      <c r="AU48" s="59" t="s">
        <v>356</v>
      </c>
      <c r="AV48" s="59" t="s">
        <v>356</v>
      </c>
      <c r="AW48" s="59" t="s">
        <v>356</v>
      </c>
      <c r="AX48" s="59" t="s">
        <v>356</v>
      </c>
      <c r="AY48" s="59" t="s">
        <v>356</v>
      </c>
      <c r="AZ48" s="59" t="s">
        <v>356</v>
      </c>
      <c r="BA48" s="59" t="s">
        <v>356</v>
      </c>
      <c r="BB48" s="59" t="s">
        <v>356</v>
      </c>
      <c r="BC48" s="59">
        <v>949.31</v>
      </c>
      <c r="BD48" s="59" t="s">
        <v>356</v>
      </c>
      <c r="BE48" s="59">
        <v>865.18</v>
      </c>
      <c r="BF48" s="59">
        <v>3.3799999999999997E-2</v>
      </c>
      <c r="BG48" s="59">
        <f>오르비누적테이블!BG48</f>
        <v>0</v>
      </c>
    </row>
    <row r="49" spans="1:59" hidden="1">
      <c r="A49" s="59">
        <v>505.56</v>
      </c>
      <c r="B49" s="59">
        <v>568.75</v>
      </c>
      <c r="C49" s="59">
        <v>568.5</v>
      </c>
      <c r="D49" s="59">
        <v>504.29</v>
      </c>
      <c r="E49" s="59">
        <v>631.66</v>
      </c>
      <c r="F49" s="59">
        <v>631.66</v>
      </c>
      <c r="G49" s="59">
        <v>860.53</v>
      </c>
      <c r="H49" s="59" t="s">
        <v>356</v>
      </c>
      <c r="I49" s="59">
        <v>951.04</v>
      </c>
      <c r="J49" s="59">
        <v>441.39</v>
      </c>
      <c r="K49" s="59">
        <v>949.23</v>
      </c>
      <c r="L49" s="59" t="s">
        <v>356</v>
      </c>
      <c r="M49" s="59" t="s">
        <v>356</v>
      </c>
      <c r="N49" s="59" t="s">
        <v>356</v>
      </c>
      <c r="O49" s="59">
        <v>632.25</v>
      </c>
      <c r="P49" s="59">
        <v>568.75</v>
      </c>
      <c r="Q49" s="59">
        <v>952.02</v>
      </c>
      <c r="R49" s="59">
        <v>949.22</v>
      </c>
      <c r="S49" s="59">
        <v>474.22</v>
      </c>
      <c r="T49" s="59">
        <v>953.53</v>
      </c>
      <c r="U49" s="59">
        <v>556.91999999999996</v>
      </c>
      <c r="V49" s="59">
        <v>509</v>
      </c>
      <c r="W49" s="59">
        <v>508</v>
      </c>
      <c r="X49" s="59">
        <v>949.75</v>
      </c>
      <c r="Y49" s="59">
        <v>633.5</v>
      </c>
      <c r="Z49" s="59">
        <v>189.84</v>
      </c>
      <c r="AA49" s="59">
        <v>508</v>
      </c>
      <c r="AB49" s="59">
        <v>633.5</v>
      </c>
      <c r="AC49" s="59">
        <v>740</v>
      </c>
      <c r="AD49" s="59">
        <v>969.24</v>
      </c>
      <c r="AE49" s="59">
        <v>648.20000000000005</v>
      </c>
      <c r="AF49" s="59">
        <v>785.2</v>
      </c>
      <c r="AG49" s="59">
        <v>83.25</v>
      </c>
      <c r="AH49" s="59">
        <v>740.8</v>
      </c>
      <c r="AI49" s="59">
        <v>840.06</v>
      </c>
      <c r="AJ49" s="59">
        <v>92.6</v>
      </c>
      <c r="AK49" s="59">
        <v>950.63</v>
      </c>
      <c r="AL49" s="59">
        <v>378.91</v>
      </c>
      <c r="AM49" s="59">
        <v>994.38</v>
      </c>
      <c r="AN49" s="59">
        <v>924</v>
      </c>
      <c r="AO49" s="59">
        <v>588.75</v>
      </c>
      <c r="AP49" s="59">
        <v>628.6</v>
      </c>
      <c r="AQ49" s="59" t="s">
        <v>356</v>
      </c>
      <c r="AR49" s="59" t="s">
        <v>356</v>
      </c>
      <c r="AS49" s="59" t="s">
        <v>356</v>
      </c>
      <c r="AT49" s="59" t="s">
        <v>356</v>
      </c>
      <c r="AU49" s="59" t="s">
        <v>356</v>
      </c>
      <c r="AV49" s="59" t="s">
        <v>356</v>
      </c>
      <c r="AW49" s="59" t="s">
        <v>356</v>
      </c>
      <c r="AX49" s="59" t="s">
        <v>356</v>
      </c>
      <c r="AY49" s="59" t="s">
        <v>356</v>
      </c>
      <c r="AZ49" s="59" t="s">
        <v>356</v>
      </c>
      <c r="BA49" s="59" t="s">
        <v>356</v>
      </c>
      <c r="BB49" s="59" t="s">
        <v>356</v>
      </c>
      <c r="BC49" s="59">
        <v>949.58</v>
      </c>
      <c r="BD49" s="59" t="s">
        <v>356</v>
      </c>
      <c r="BE49" s="59">
        <v>865.35</v>
      </c>
      <c r="BF49" s="59">
        <v>3.32E-2</v>
      </c>
      <c r="BG49" s="59">
        <f>오르비누적테이블!BG49</f>
        <v>0</v>
      </c>
    </row>
    <row r="50" spans="1:59" hidden="1">
      <c r="A50" s="59">
        <v>505.75</v>
      </c>
      <c r="B50" s="59">
        <v>568.94000000000005</v>
      </c>
      <c r="C50" s="59">
        <v>568.69000000000005</v>
      </c>
      <c r="D50" s="59">
        <v>504.53</v>
      </c>
      <c r="E50" s="59">
        <v>631.87</v>
      </c>
      <c r="F50" s="59">
        <v>631.87</v>
      </c>
      <c r="G50" s="59">
        <v>860.72</v>
      </c>
      <c r="H50" s="59" t="s">
        <v>356</v>
      </c>
      <c r="I50" s="59">
        <v>951.37</v>
      </c>
      <c r="J50" s="59">
        <v>441.52</v>
      </c>
      <c r="K50" s="59">
        <v>949.66</v>
      </c>
      <c r="L50" s="59" t="s">
        <v>356</v>
      </c>
      <c r="M50" s="59" t="s">
        <v>356</v>
      </c>
      <c r="N50" s="59" t="s">
        <v>356</v>
      </c>
      <c r="O50" s="59">
        <v>632.47</v>
      </c>
      <c r="P50" s="59">
        <v>568.94000000000005</v>
      </c>
      <c r="Q50" s="59">
        <v>952.26</v>
      </c>
      <c r="R50" s="59">
        <v>949.66</v>
      </c>
      <c r="S50" s="59">
        <v>474.32</v>
      </c>
      <c r="T50" s="59">
        <v>953.87</v>
      </c>
      <c r="U50" s="59">
        <v>557.13</v>
      </c>
      <c r="V50" s="59">
        <v>509</v>
      </c>
      <c r="W50" s="59">
        <v>508</v>
      </c>
      <c r="X50" s="59">
        <v>950.05</v>
      </c>
      <c r="Y50" s="59">
        <v>633.5</v>
      </c>
      <c r="Z50" s="59">
        <v>189.9</v>
      </c>
      <c r="AA50" s="59">
        <v>508</v>
      </c>
      <c r="AB50" s="59">
        <v>633.5</v>
      </c>
      <c r="AC50" s="59">
        <v>741</v>
      </c>
      <c r="AD50" s="59">
        <v>969.36</v>
      </c>
      <c r="AE50" s="59">
        <v>648.9</v>
      </c>
      <c r="AF50" s="59">
        <v>785.4</v>
      </c>
      <c r="AG50" s="59">
        <v>83.34</v>
      </c>
      <c r="AH50" s="59">
        <v>741.6</v>
      </c>
      <c r="AI50" s="59">
        <v>840.87</v>
      </c>
      <c r="AJ50" s="59">
        <v>92.7</v>
      </c>
      <c r="AK50" s="59">
        <v>950.88</v>
      </c>
      <c r="AL50" s="59">
        <v>379.07</v>
      </c>
      <c r="AM50" s="59">
        <v>994.52</v>
      </c>
      <c r="AN50" s="59">
        <v>924.8</v>
      </c>
      <c r="AO50" s="59">
        <v>589</v>
      </c>
      <c r="AP50" s="59">
        <v>629.48</v>
      </c>
      <c r="AQ50" s="59" t="s">
        <v>356</v>
      </c>
      <c r="AR50" s="59" t="s">
        <v>356</v>
      </c>
      <c r="AS50" s="59" t="s">
        <v>356</v>
      </c>
      <c r="AT50" s="59" t="s">
        <v>356</v>
      </c>
      <c r="AU50" s="59" t="s">
        <v>356</v>
      </c>
      <c r="AV50" s="59" t="s">
        <v>356</v>
      </c>
      <c r="AW50" s="59" t="s">
        <v>356</v>
      </c>
      <c r="AX50" s="59" t="s">
        <v>356</v>
      </c>
      <c r="AY50" s="59" t="s">
        <v>356</v>
      </c>
      <c r="AZ50" s="59" t="s">
        <v>356</v>
      </c>
      <c r="BA50" s="59" t="s">
        <v>356</v>
      </c>
      <c r="BB50" s="59" t="s">
        <v>356</v>
      </c>
      <c r="BC50" s="59">
        <v>949.83</v>
      </c>
      <c r="BD50" s="59" t="s">
        <v>356</v>
      </c>
      <c r="BE50" s="59">
        <v>865.48</v>
      </c>
      <c r="BF50" s="59">
        <v>3.2500000000000001E-2</v>
      </c>
      <c r="BG50" s="59">
        <f>오르비누적테이블!BG50</f>
        <v>0</v>
      </c>
    </row>
    <row r="51" spans="1:59" hidden="1">
      <c r="A51" s="59">
        <v>505.91</v>
      </c>
      <c r="B51" s="59">
        <v>569.14</v>
      </c>
      <c r="C51" s="59">
        <v>568.84</v>
      </c>
      <c r="D51" s="59">
        <v>504.68</v>
      </c>
      <c r="E51" s="59">
        <v>632.04</v>
      </c>
      <c r="F51" s="59">
        <v>632.04</v>
      </c>
      <c r="G51" s="59">
        <v>860.99</v>
      </c>
      <c r="H51" s="59" t="s">
        <v>356</v>
      </c>
      <c r="I51" s="59">
        <v>951.75</v>
      </c>
      <c r="J51" s="59">
        <v>441.62</v>
      </c>
      <c r="K51" s="59">
        <v>949.99</v>
      </c>
      <c r="L51" s="59" t="s">
        <v>356</v>
      </c>
      <c r="M51" s="59" t="s">
        <v>356</v>
      </c>
      <c r="N51" s="59" t="s">
        <v>356</v>
      </c>
      <c r="O51" s="59">
        <v>632.6</v>
      </c>
      <c r="P51" s="59">
        <v>569.14</v>
      </c>
      <c r="Q51" s="59">
        <v>952.51</v>
      </c>
      <c r="R51" s="59">
        <v>949.99</v>
      </c>
      <c r="S51" s="59">
        <v>474.43</v>
      </c>
      <c r="T51" s="59">
        <v>954.15</v>
      </c>
      <c r="U51" s="59">
        <v>557.30999999999995</v>
      </c>
      <c r="V51" s="59">
        <v>509</v>
      </c>
      <c r="W51" s="59">
        <v>508</v>
      </c>
      <c r="X51" s="59">
        <v>950.43</v>
      </c>
      <c r="Y51" s="59">
        <v>634</v>
      </c>
      <c r="Z51" s="59">
        <v>189.96</v>
      </c>
      <c r="AA51" s="59">
        <v>508</v>
      </c>
      <c r="AB51" s="59">
        <v>634</v>
      </c>
      <c r="AC51" s="59">
        <v>741</v>
      </c>
      <c r="AD51" s="59">
        <v>970.24</v>
      </c>
      <c r="AE51" s="59">
        <v>648.9</v>
      </c>
      <c r="AF51" s="59">
        <v>785.4</v>
      </c>
      <c r="AG51" s="59">
        <v>83.39</v>
      </c>
      <c r="AH51" s="59">
        <v>741.6</v>
      </c>
      <c r="AI51" s="59">
        <v>840.87</v>
      </c>
      <c r="AJ51" s="59">
        <v>92.7</v>
      </c>
      <c r="AK51" s="59">
        <v>951.22</v>
      </c>
      <c r="AL51" s="59">
        <v>379.2</v>
      </c>
      <c r="AM51" s="59">
        <v>994.62</v>
      </c>
      <c r="AN51" s="59">
        <v>925.6</v>
      </c>
      <c r="AO51" s="59">
        <v>589.25</v>
      </c>
      <c r="AP51" s="59">
        <v>630</v>
      </c>
      <c r="AQ51" s="59" t="s">
        <v>356</v>
      </c>
      <c r="AR51" s="59" t="s">
        <v>356</v>
      </c>
      <c r="AS51" s="59" t="s">
        <v>356</v>
      </c>
      <c r="AT51" s="59" t="s">
        <v>356</v>
      </c>
      <c r="AU51" s="59" t="s">
        <v>356</v>
      </c>
      <c r="AV51" s="59" t="s">
        <v>356</v>
      </c>
      <c r="AW51" s="59" t="s">
        <v>356</v>
      </c>
      <c r="AX51" s="59" t="s">
        <v>356</v>
      </c>
      <c r="AY51" s="59" t="s">
        <v>356</v>
      </c>
      <c r="AZ51" s="59" t="s">
        <v>356</v>
      </c>
      <c r="BA51" s="59" t="s">
        <v>356</v>
      </c>
      <c r="BB51" s="59" t="s">
        <v>356</v>
      </c>
      <c r="BC51" s="59">
        <v>950.16</v>
      </c>
      <c r="BD51" s="59" t="s">
        <v>356</v>
      </c>
      <c r="BE51" s="59">
        <v>865.71</v>
      </c>
      <c r="BF51" s="59">
        <v>3.1899999999999998E-2</v>
      </c>
      <c r="BG51" s="59">
        <f>오르비누적테이블!BG51</f>
        <v>0</v>
      </c>
    </row>
    <row r="52" spans="1:59" hidden="1">
      <c r="A52" s="59">
        <v>506.12</v>
      </c>
      <c r="B52" s="59">
        <v>569.29999999999995</v>
      </c>
      <c r="C52" s="59">
        <v>569.03</v>
      </c>
      <c r="D52" s="59">
        <v>504.78</v>
      </c>
      <c r="E52" s="59">
        <v>632.24</v>
      </c>
      <c r="F52" s="59">
        <v>632.24</v>
      </c>
      <c r="G52" s="59">
        <v>861.37</v>
      </c>
      <c r="H52" s="59" t="s">
        <v>356</v>
      </c>
      <c r="I52" s="59">
        <v>951.92</v>
      </c>
      <c r="J52" s="59">
        <v>441.74</v>
      </c>
      <c r="K52" s="59">
        <v>950.19</v>
      </c>
      <c r="L52" s="59" t="s">
        <v>356</v>
      </c>
      <c r="M52" s="59" t="s">
        <v>356</v>
      </c>
      <c r="N52" s="59" t="s">
        <v>356</v>
      </c>
      <c r="O52" s="59">
        <v>632.82000000000005</v>
      </c>
      <c r="P52" s="59">
        <v>569.29999999999995</v>
      </c>
      <c r="Q52" s="59">
        <v>952.84</v>
      </c>
      <c r="R52" s="59">
        <v>950.19</v>
      </c>
      <c r="S52" s="59">
        <v>474.56</v>
      </c>
      <c r="T52" s="59">
        <v>954.57</v>
      </c>
      <c r="U52" s="59">
        <v>557.51</v>
      </c>
      <c r="V52" s="59">
        <v>509</v>
      </c>
      <c r="W52" s="59">
        <v>508</v>
      </c>
      <c r="X52" s="59">
        <v>950.82</v>
      </c>
      <c r="Y52" s="59">
        <v>634</v>
      </c>
      <c r="Z52" s="59">
        <v>190.02</v>
      </c>
      <c r="AA52" s="59">
        <v>508</v>
      </c>
      <c r="AB52" s="59">
        <v>634</v>
      </c>
      <c r="AC52" s="59">
        <v>742</v>
      </c>
      <c r="AD52" s="59">
        <v>970.24</v>
      </c>
      <c r="AE52" s="59">
        <v>649.6</v>
      </c>
      <c r="AF52" s="59">
        <v>785.6</v>
      </c>
      <c r="AG52" s="59">
        <v>83.48</v>
      </c>
      <c r="AH52" s="59">
        <v>742.4</v>
      </c>
      <c r="AI52" s="59">
        <v>841.68</v>
      </c>
      <c r="AJ52" s="59">
        <v>92.8</v>
      </c>
      <c r="AK52" s="59">
        <v>951.42</v>
      </c>
      <c r="AL52" s="59">
        <v>379.34</v>
      </c>
      <c r="AM52" s="59">
        <v>994.76</v>
      </c>
      <c r="AN52" s="59">
        <v>926</v>
      </c>
      <c r="AO52" s="59">
        <v>589.5</v>
      </c>
      <c r="AP52" s="59">
        <v>630.88</v>
      </c>
      <c r="AQ52" s="59" t="s">
        <v>356</v>
      </c>
      <c r="AR52" s="59" t="s">
        <v>356</v>
      </c>
      <c r="AS52" s="59" t="s">
        <v>356</v>
      </c>
      <c r="AT52" s="59" t="s">
        <v>356</v>
      </c>
      <c r="AU52" s="59" t="s">
        <v>356</v>
      </c>
      <c r="AV52" s="59" t="s">
        <v>356</v>
      </c>
      <c r="AW52" s="59" t="s">
        <v>356</v>
      </c>
      <c r="AX52" s="59" t="s">
        <v>356</v>
      </c>
      <c r="AY52" s="59" t="s">
        <v>356</v>
      </c>
      <c r="AZ52" s="59" t="s">
        <v>356</v>
      </c>
      <c r="BA52" s="59" t="s">
        <v>356</v>
      </c>
      <c r="BB52" s="59" t="s">
        <v>356</v>
      </c>
      <c r="BC52" s="59">
        <v>950.53</v>
      </c>
      <c r="BD52" s="59" t="s">
        <v>356</v>
      </c>
      <c r="BE52" s="59">
        <v>865.97</v>
      </c>
      <c r="BF52" s="59">
        <v>3.1300000000000001E-2</v>
      </c>
      <c r="BG52" s="59">
        <f>오르비누적테이블!BG52</f>
        <v>0</v>
      </c>
    </row>
    <row r="53" spans="1:59" hidden="1">
      <c r="A53" s="59">
        <v>506.32</v>
      </c>
      <c r="B53" s="59">
        <v>569.5</v>
      </c>
      <c r="C53" s="59">
        <v>569.19000000000005</v>
      </c>
      <c r="D53" s="59">
        <v>504.93</v>
      </c>
      <c r="E53" s="59">
        <v>632.44000000000005</v>
      </c>
      <c r="F53" s="59">
        <v>632.44000000000005</v>
      </c>
      <c r="G53" s="59">
        <v>861.59</v>
      </c>
      <c r="H53" s="59" t="s">
        <v>356</v>
      </c>
      <c r="I53" s="59">
        <v>952.16</v>
      </c>
      <c r="J53" s="59">
        <v>441.92</v>
      </c>
      <c r="K53" s="59">
        <v>950.35</v>
      </c>
      <c r="L53" s="59" t="s">
        <v>356</v>
      </c>
      <c r="M53" s="59" t="s">
        <v>356</v>
      </c>
      <c r="N53" s="59" t="s">
        <v>356</v>
      </c>
      <c r="O53" s="59">
        <v>633.02</v>
      </c>
      <c r="P53" s="59">
        <v>569.5</v>
      </c>
      <c r="Q53" s="59">
        <v>953.17</v>
      </c>
      <c r="R53" s="59">
        <v>950.34</v>
      </c>
      <c r="S53" s="59">
        <v>474.69</v>
      </c>
      <c r="T53" s="59">
        <v>954.86</v>
      </c>
      <c r="U53" s="59">
        <v>557.67999999999995</v>
      </c>
      <c r="V53" s="59">
        <v>510</v>
      </c>
      <c r="W53" s="59">
        <v>509</v>
      </c>
      <c r="X53" s="59">
        <v>951.07</v>
      </c>
      <c r="Y53" s="59">
        <v>634</v>
      </c>
      <c r="Z53" s="59">
        <v>190.08</v>
      </c>
      <c r="AA53" s="59">
        <v>509</v>
      </c>
      <c r="AB53" s="59">
        <v>634</v>
      </c>
      <c r="AC53" s="59">
        <v>742</v>
      </c>
      <c r="AD53" s="59">
        <v>970.36</v>
      </c>
      <c r="AE53" s="59">
        <v>650.29999999999995</v>
      </c>
      <c r="AF53" s="59">
        <v>785.8</v>
      </c>
      <c r="AG53" s="59">
        <v>83.52</v>
      </c>
      <c r="AH53" s="59">
        <v>743.2</v>
      </c>
      <c r="AI53" s="59">
        <v>842.49</v>
      </c>
      <c r="AJ53" s="59">
        <v>92.9</v>
      </c>
      <c r="AK53" s="59">
        <v>951.79</v>
      </c>
      <c r="AL53" s="59">
        <v>379.51</v>
      </c>
      <c r="AM53" s="59">
        <v>994.88</v>
      </c>
      <c r="AN53" s="59">
        <v>926.6</v>
      </c>
      <c r="AO53" s="59">
        <v>589.63</v>
      </c>
      <c r="AP53" s="59">
        <v>631.92999999999995</v>
      </c>
      <c r="AQ53" s="59" t="s">
        <v>356</v>
      </c>
      <c r="AR53" s="59" t="s">
        <v>356</v>
      </c>
      <c r="AS53" s="59" t="s">
        <v>356</v>
      </c>
      <c r="AT53" s="59" t="s">
        <v>356</v>
      </c>
      <c r="AU53" s="59" t="s">
        <v>356</v>
      </c>
      <c r="AV53" s="59" t="s">
        <v>356</v>
      </c>
      <c r="AW53" s="59" t="s">
        <v>356</v>
      </c>
      <c r="AX53" s="59" t="s">
        <v>356</v>
      </c>
      <c r="AY53" s="59" t="s">
        <v>356</v>
      </c>
      <c r="AZ53" s="59" t="s">
        <v>356</v>
      </c>
      <c r="BA53" s="59" t="s">
        <v>356</v>
      </c>
      <c r="BB53" s="59" t="s">
        <v>356</v>
      </c>
      <c r="BC53" s="59">
        <v>950.73</v>
      </c>
      <c r="BD53" s="59" t="s">
        <v>356</v>
      </c>
      <c r="BE53" s="59">
        <v>866.17</v>
      </c>
      <c r="BF53" s="59">
        <v>3.0599999999999999E-2</v>
      </c>
      <c r="BG53" s="59">
        <f>오르비누적테이블!BG53</f>
        <v>0</v>
      </c>
    </row>
    <row r="54" spans="1:59" hidden="1">
      <c r="A54" s="59">
        <v>506.47</v>
      </c>
      <c r="B54" s="59">
        <v>569.74</v>
      </c>
      <c r="C54" s="59">
        <v>569.32000000000005</v>
      </c>
      <c r="D54" s="59">
        <v>505.08</v>
      </c>
      <c r="E54" s="59">
        <v>632.57000000000005</v>
      </c>
      <c r="F54" s="59">
        <v>632.57000000000005</v>
      </c>
      <c r="G54" s="59">
        <v>861.85</v>
      </c>
      <c r="H54" s="59" t="s">
        <v>356</v>
      </c>
      <c r="I54" s="59">
        <v>952.43</v>
      </c>
      <c r="J54" s="59">
        <v>442.08</v>
      </c>
      <c r="K54" s="59">
        <v>950.72</v>
      </c>
      <c r="L54" s="59" t="s">
        <v>356</v>
      </c>
      <c r="M54" s="59" t="s">
        <v>356</v>
      </c>
      <c r="N54" s="59" t="s">
        <v>356</v>
      </c>
      <c r="O54" s="59">
        <v>633.30999999999995</v>
      </c>
      <c r="P54" s="59">
        <v>569.74</v>
      </c>
      <c r="Q54" s="59">
        <v>953.47</v>
      </c>
      <c r="R54" s="59">
        <v>950.72</v>
      </c>
      <c r="S54" s="59">
        <v>474.79</v>
      </c>
      <c r="T54" s="59">
        <v>955.19</v>
      </c>
      <c r="U54" s="59">
        <v>557.87</v>
      </c>
      <c r="V54" s="59">
        <v>510</v>
      </c>
      <c r="W54" s="59">
        <v>509</v>
      </c>
      <c r="X54" s="59">
        <v>951.36</v>
      </c>
      <c r="Y54" s="59">
        <v>634.5</v>
      </c>
      <c r="Z54" s="59">
        <v>190.14</v>
      </c>
      <c r="AA54" s="59">
        <v>509</v>
      </c>
      <c r="AB54" s="59">
        <v>634.5</v>
      </c>
      <c r="AC54" s="59">
        <v>743</v>
      </c>
      <c r="AD54" s="59">
        <v>971.24</v>
      </c>
      <c r="AE54" s="59">
        <v>650.29999999999995</v>
      </c>
      <c r="AF54" s="59">
        <v>785.8</v>
      </c>
      <c r="AG54" s="59">
        <v>83.57</v>
      </c>
      <c r="AH54" s="59">
        <v>743.2</v>
      </c>
      <c r="AI54" s="59">
        <v>842.49</v>
      </c>
      <c r="AJ54" s="59">
        <v>92.9</v>
      </c>
      <c r="AK54" s="59">
        <v>952.14</v>
      </c>
      <c r="AL54" s="59">
        <v>379.67</v>
      </c>
      <c r="AM54" s="59">
        <v>995.04</v>
      </c>
      <c r="AN54" s="59">
        <v>927.2</v>
      </c>
      <c r="AO54" s="59">
        <v>589.88</v>
      </c>
      <c r="AP54" s="59">
        <v>632.63</v>
      </c>
      <c r="AQ54" s="59" t="s">
        <v>356</v>
      </c>
      <c r="AR54" s="59" t="s">
        <v>356</v>
      </c>
      <c r="AS54" s="59" t="s">
        <v>356</v>
      </c>
      <c r="AT54" s="59" t="s">
        <v>356</v>
      </c>
      <c r="AU54" s="59" t="s">
        <v>356</v>
      </c>
      <c r="AV54" s="59" t="s">
        <v>356</v>
      </c>
      <c r="AW54" s="59" t="s">
        <v>356</v>
      </c>
      <c r="AX54" s="59" t="s">
        <v>356</v>
      </c>
      <c r="AY54" s="59" t="s">
        <v>356</v>
      </c>
      <c r="AZ54" s="59" t="s">
        <v>356</v>
      </c>
      <c r="BA54" s="59" t="s">
        <v>356</v>
      </c>
      <c r="BB54" s="59" t="s">
        <v>356</v>
      </c>
      <c r="BC54" s="59">
        <v>951.05</v>
      </c>
      <c r="BD54" s="59" t="s">
        <v>356</v>
      </c>
      <c r="BE54" s="59">
        <v>866.35</v>
      </c>
      <c r="BF54" s="59">
        <v>0.03</v>
      </c>
      <c r="BG54" s="59">
        <f>오르비누적테이블!BG54</f>
        <v>0</v>
      </c>
    </row>
    <row r="55" spans="1:59" hidden="1">
      <c r="A55" s="59">
        <v>506.59</v>
      </c>
      <c r="B55" s="59">
        <v>569.89</v>
      </c>
      <c r="C55" s="59">
        <v>569.52</v>
      </c>
      <c r="D55" s="59">
        <v>505.25</v>
      </c>
      <c r="E55" s="59">
        <v>632.79999999999995</v>
      </c>
      <c r="F55" s="59">
        <v>632.79999999999995</v>
      </c>
      <c r="G55" s="59">
        <v>862.09</v>
      </c>
      <c r="H55" s="59" t="s">
        <v>356</v>
      </c>
      <c r="I55" s="59">
        <v>952.87</v>
      </c>
      <c r="J55" s="59">
        <v>442.24</v>
      </c>
      <c r="K55" s="59">
        <v>951.08</v>
      </c>
      <c r="L55" s="59" t="s">
        <v>356</v>
      </c>
      <c r="M55" s="59" t="s">
        <v>356</v>
      </c>
      <c r="N55" s="59" t="s">
        <v>356</v>
      </c>
      <c r="O55" s="59">
        <v>633.49</v>
      </c>
      <c r="P55" s="59">
        <v>569.89</v>
      </c>
      <c r="Q55" s="59">
        <v>953.78</v>
      </c>
      <c r="R55" s="59">
        <v>951.09</v>
      </c>
      <c r="S55" s="59">
        <v>474.92</v>
      </c>
      <c r="T55" s="59">
        <v>955.52</v>
      </c>
      <c r="U55" s="59">
        <v>557.99</v>
      </c>
      <c r="V55" s="59">
        <v>510</v>
      </c>
      <c r="W55" s="59">
        <v>509</v>
      </c>
      <c r="X55" s="59">
        <v>951.71</v>
      </c>
      <c r="Y55" s="59">
        <v>634.5</v>
      </c>
      <c r="Z55" s="59">
        <v>190.26</v>
      </c>
      <c r="AA55" s="59">
        <v>509</v>
      </c>
      <c r="AB55" s="59">
        <v>634.5</v>
      </c>
      <c r="AC55" s="59">
        <v>743</v>
      </c>
      <c r="AD55" s="59">
        <v>971.36</v>
      </c>
      <c r="AE55" s="59">
        <v>651</v>
      </c>
      <c r="AF55" s="59">
        <v>786</v>
      </c>
      <c r="AG55" s="59">
        <v>83.66</v>
      </c>
      <c r="AH55" s="59">
        <v>744</v>
      </c>
      <c r="AI55" s="59">
        <v>843.3</v>
      </c>
      <c r="AJ55" s="59">
        <v>93</v>
      </c>
      <c r="AK55" s="59">
        <v>952.51</v>
      </c>
      <c r="AL55" s="59">
        <v>379.83</v>
      </c>
      <c r="AM55" s="59">
        <v>995.18</v>
      </c>
      <c r="AN55" s="59">
        <v>928</v>
      </c>
      <c r="AO55" s="59">
        <v>590.13</v>
      </c>
      <c r="AP55" s="59">
        <v>633.5</v>
      </c>
      <c r="AQ55" s="59" t="s">
        <v>356</v>
      </c>
      <c r="AR55" s="59" t="s">
        <v>356</v>
      </c>
      <c r="AS55" s="59" t="s">
        <v>356</v>
      </c>
      <c r="AT55" s="59" t="s">
        <v>356</v>
      </c>
      <c r="AU55" s="59" t="s">
        <v>356</v>
      </c>
      <c r="AV55" s="59" t="s">
        <v>356</v>
      </c>
      <c r="AW55" s="59" t="s">
        <v>356</v>
      </c>
      <c r="AX55" s="59" t="s">
        <v>356</v>
      </c>
      <c r="AY55" s="59" t="s">
        <v>356</v>
      </c>
      <c r="AZ55" s="59" t="s">
        <v>356</v>
      </c>
      <c r="BA55" s="59" t="s">
        <v>356</v>
      </c>
      <c r="BB55" s="59" t="s">
        <v>356</v>
      </c>
      <c r="BC55" s="59">
        <v>951.32</v>
      </c>
      <c r="BD55" s="59" t="s">
        <v>356</v>
      </c>
      <c r="BE55" s="59">
        <v>866.62</v>
      </c>
      <c r="BF55" s="59">
        <v>2.9399999999999999E-2</v>
      </c>
      <c r="BG55" s="59">
        <f>오르비누적테이블!BG55</f>
        <v>0</v>
      </c>
    </row>
    <row r="56" spans="1:59" hidden="1">
      <c r="A56" s="59">
        <v>506.76</v>
      </c>
      <c r="B56" s="59">
        <v>570.08000000000004</v>
      </c>
      <c r="C56" s="59">
        <v>569.67999999999995</v>
      </c>
      <c r="D56" s="59">
        <v>505.48</v>
      </c>
      <c r="E56" s="59">
        <v>632.95000000000005</v>
      </c>
      <c r="F56" s="59">
        <v>632.95000000000005</v>
      </c>
      <c r="G56" s="59">
        <v>862.39</v>
      </c>
      <c r="H56" s="59" t="s">
        <v>356</v>
      </c>
      <c r="I56" s="59">
        <v>953.16</v>
      </c>
      <c r="J56" s="59">
        <v>442.35</v>
      </c>
      <c r="K56" s="59">
        <v>951.34</v>
      </c>
      <c r="L56" s="59" t="s">
        <v>356</v>
      </c>
      <c r="M56" s="59" t="s">
        <v>356</v>
      </c>
      <c r="N56" s="59" t="s">
        <v>356</v>
      </c>
      <c r="O56" s="59">
        <v>633.66999999999996</v>
      </c>
      <c r="P56" s="59">
        <v>570.08000000000004</v>
      </c>
      <c r="Q56" s="59">
        <v>954.13</v>
      </c>
      <c r="R56" s="59">
        <v>951.35</v>
      </c>
      <c r="S56" s="59">
        <v>475.01</v>
      </c>
      <c r="T56" s="59">
        <v>955.81</v>
      </c>
      <c r="U56" s="59">
        <v>558.22</v>
      </c>
      <c r="V56" s="59">
        <v>510</v>
      </c>
      <c r="W56" s="59">
        <v>509</v>
      </c>
      <c r="X56" s="59">
        <v>952.03</v>
      </c>
      <c r="Y56" s="59">
        <v>635</v>
      </c>
      <c r="Z56" s="59">
        <v>190.32</v>
      </c>
      <c r="AA56" s="59">
        <v>509</v>
      </c>
      <c r="AB56" s="59">
        <v>635</v>
      </c>
      <c r="AC56" s="59">
        <v>744</v>
      </c>
      <c r="AD56" s="59">
        <v>972.24</v>
      </c>
      <c r="AE56" s="59">
        <v>651.70000000000005</v>
      </c>
      <c r="AF56" s="59">
        <v>786.2</v>
      </c>
      <c r="AG56" s="59">
        <v>83.7</v>
      </c>
      <c r="AH56" s="59">
        <v>744.8</v>
      </c>
      <c r="AI56" s="59">
        <v>844.11</v>
      </c>
      <c r="AJ56" s="59">
        <v>93.1</v>
      </c>
      <c r="AK56" s="59">
        <v>952.89</v>
      </c>
      <c r="AL56" s="59">
        <v>379.96</v>
      </c>
      <c r="AM56" s="59">
        <v>995.36</v>
      </c>
      <c r="AN56" s="59">
        <v>928.4</v>
      </c>
      <c r="AO56" s="59">
        <v>590.5</v>
      </c>
      <c r="AP56" s="59">
        <v>634.38</v>
      </c>
      <c r="AQ56" s="59" t="s">
        <v>356</v>
      </c>
      <c r="AR56" s="59" t="s">
        <v>356</v>
      </c>
      <c r="AS56" s="59" t="s">
        <v>356</v>
      </c>
      <c r="AT56" s="59" t="s">
        <v>356</v>
      </c>
      <c r="AU56" s="59" t="s">
        <v>356</v>
      </c>
      <c r="AV56" s="59" t="s">
        <v>356</v>
      </c>
      <c r="AW56" s="59" t="s">
        <v>356</v>
      </c>
      <c r="AX56" s="59" t="s">
        <v>356</v>
      </c>
      <c r="AY56" s="59" t="s">
        <v>356</v>
      </c>
      <c r="AZ56" s="59" t="s">
        <v>356</v>
      </c>
      <c r="BA56" s="59" t="s">
        <v>356</v>
      </c>
      <c r="BB56" s="59" t="s">
        <v>356</v>
      </c>
      <c r="BC56" s="59">
        <v>951.59</v>
      </c>
      <c r="BD56" s="59" t="s">
        <v>356</v>
      </c>
      <c r="BE56" s="59">
        <v>866.84</v>
      </c>
      <c r="BF56" s="59">
        <v>2.87E-2</v>
      </c>
      <c r="BG56" s="59">
        <f>오르비누적테이블!BG56</f>
        <v>0</v>
      </c>
    </row>
    <row r="57" spans="1:59" hidden="1">
      <c r="A57" s="59">
        <v>506.94</v>
      </c>
      <c r="B57" s="59">
        <v>570.24</v>
      </c>
      <c r="C57" s="59">
        <v>569.86</v>
      </c>
      <c r="D57" s="59">
        <v>505.63</v>
      </c>
      <c r="E57" s="59">
        <v>633.17999999999995</v>
      </c>
      <c r="F57" s="59">
        <v>633.17999999999995</v>
      </c>
      <c r="G57" s="59">
        <v>862.64</v>
      </c>
      <c r="H57" s="59" t="s">
        <v>356</v>
      </c>
      <c r="I57" s="59">
        <v>953.46</v>
      </c>
      <c r="J57" s="59">
        <v>442.51</v>
      </c>
      <c r="K57" s="59">
        <v>951.68</v>
      </c>
      <c r="L57" s="59" t="s">
        <v>356</v>
      </c>
      <c r="M57" s="59" t="s">
        <v>356</v>
      </c>
      <c r="N57" s="59" t="s">
        <v>356</v>
      </c>
      <c r="O57" s="59">
        <v>633.94000000000005</v>
      </c>
      <c r="P57" s="59">
        <v>570.24</v>
      </c>
      <c r="Q57" s="59">
        <v>954.47</v>
      </c>
      <c r="R57" s="59">
        <v>951.68</v>
      </c>
      <c r="S57" s="59">
        <v>475.14</v>
      </c>
      <c r="T57" s="59">
        <v>956.05</v>
      </c>
      <c r="U57" s="59">
        <v>558.41</v>
      </c>
      <c r="V57" s="59">
        <v>510</v>
      </c>
      <c r="W57" s="59">
        <v>509</v>
      </c>
      <c r="X57" s="59">
        <v>952.29</v>
      </c>
      <c r="Y57" s="59">
        <v>635</v>
      </c>
      <c r="Z57" s="59">
        <v>190.38</v>
      </c>
      <c r="AA57" s="59">
        <v>509</v>
      </c>
      <c r="AB57" s="59">
        <v>635</v>
      </c>
      <c r="AC57" s="59">
        <v>744</v>
      </c>
      <c r="AD57" s="59">
        <v>972.36</v>
      </c>
      <c r="AE57" s="59">
        <v>651.70000000000005</v>
      </c>
      <c r="AF57" s="59">
        <v>786.2</v>
      </c>
      <c r="AG57" s="59">
        <v>83.75</v>
      </c>
      <c r="AH57" s="59">
        <v>744.8</v>
      </c>
      <c r="AI57" s="59">
        <v>844.11</v>
      </c>
      <c r="AJ57" s="59">
        <v>93.1</v>
      </c>
      <c r="AK57" s="59">
        <v>953.25</v>
      </c>
      <c r="AL57" s="59">
        <v>380.11</v>
      </c>
      <c r="AM57" s="59">
        <v>995.5</v>
      </c>
      <c r="AN57" s="59">
        <v>929.2</v>
      </c>
      <c r="AO57" s="59">
        <v>590.75</v>
      </c>
      <c r="AP57" s="59">
        <v>635.42999999999995</v>
      </c>
      <c r="AQ57" s="59" t="s">
        <v>356</v>
      </c>
      <c r="AR57" s="59" t="s">
        <v>356</v>
      </c>
      <c r="AS57" s="59" t="s">
        <v>356</v>
      </c>
      <c r="AT57" s="59" t="s">
        <v>356</v>
      </c>
      <c r="AU57" s="59" t="s">
        <v>356</v>
      </c>
      <c r="AV57" s="59" t="s">
        <v>356</v>
      </c>
      <c r="AW57" s="59" t="s">
        <v>356</v>
      </c>
      <c r="AX57" s="59" t="s">
        <v>356</v>
      </c>
      <c r="AY57" s="59" t="s">
        <v>356</v>
      </c>
      <c r="AZ57" s="59" t="s">
        <v>356</v>
      </c>
      <c r="BA57" s="59" t="s">
        <v>356</v>
      </c>
      <c r="BB57" s="59" t="s">
        <v>356</v>
      </c>
      <c r="BC57" s="59">
        <v>951.98</v>
      </c>
      <c r="BD57" s="59" t="s">
        <v>356</v>
      </c>
      <c r="BE57" s="59">
        <v>867.13</v>
      </c>
      <c r="BF57" s="59">
        <v>2.81E-2</v>
      </c>
      <c r="BG57" s="59">
        <f>오르비누적테이블!BG57</f>
        <v>0</v>
      </c>
    </row>
    <row r="58" spans="1:59" hidden="1">
      <c r="A58" s="59">
        <v>507.1</v>
      </c>
      <c r="B58" s="59">
        <v>570.38</v>
      </c>
      <c r="C58" s="59">
        <v>570.05999999999995</v>
      </c>
      <c r="D58" s="59">
        <v>505.88</v>
      </c>
      <c r="E58" s="59">
        <v>633.39</v>
      </c>
      <c r="F58" s="59">
        <v>633.39</v>
      </c>
      <c r="G58" s="59">
        <v>862.88</v>
      </c>
      <c r="H58" s="59" t="s">
        <v>356</v>
      </c>
      <c r="I58" s="59">
        <v>953.7</v>
      </c>
      <c r="J58" s="59">
        <v>442.7</v>
      </c>
      <c r="K58" s="59">
        <v>951.97</v>
      </c>
      <c r="L58" s="59" t="s">
        <v>356</v>
      </c>
      <c r="M58" s="59" t="s">
        <v>356</v>
      </c>
      <c r="N58" s="59" t="s">
        <v>356</v>
      </c>
      <c r="O58" s="59">
        <v>634.1</v>
      </c>
      <c r="P58" s="59">
        <v>570.38</v>
      </c>
      <c r="Q58" s="59">
        <v>954.79</v>
      </c>
      <c r="R58" s="59">
        <v>951.97</v>
      </c>
      <c r="S58" s="59">
        <v>475.32</v>
      </c>
      <c r="T58" s="59">
        <v>956.27</v>
      </c>
      <c r="U58" s="59">
        <v>558.58000000000004</v>
      </c>
      <c r="V58" s="59">
        <v>511</v>
      </c>
      <c r="W58" s="59">
        <v>509</v>
      </c>
      <c r="X58" s="59">
        <v>952.72</v>
      </c>
      <c r="Y58" s="59">
        <v>635.5</v>
      </c>
      <c r="Z58" s="59">
        <v>190.44</v>
      </c>
      <c r="AA58" s="59">
        <v>509</v>
      </c>
      <c r="AB58" s="59">
        <v>635.5</v>
      </c>
      <c r="AC58" s="59">
        <v>745</v>
      </c>
      <c r="AD58" s="59">
        <v>972.36</v>
      </c>
      <c r="AE58" s="59">
        <v>652.4</v>
      </c>
      <c r="AF58" s="59">
        <v>786.4</v>
      </c>
      <c r="AG58" s="59">
        <v>83.84</v>
      </c>
      <c r="AH58" s="59">
        <v>745.6</v>
      </c>
      <c r="AI58" s="59">
        <v>844.92</v>
      </c>
      <c r="AJ58" s="59">
        <v>93.2</v>
      </c>
      <c r="AK58" s="59">
        <v>953.6</v>
      </c>
      <c r="AL58" s="59">
        <v>380.25</v>
      </c>
      <c r="AM58" s="59">
        <v>995.66</v>
      </c>
      <c r="AN58" s="59">
        <v>929.8</v>
      </c>
      <c r="AO58" s="59">
        <v>590.88</v>
      </c>
      <c r="AP58" s="59">
        <v>636.13</v>
      </c>
      <c r="AQ58" s="59" t="s">
        <v>356</v>
      </c>
      <c r="AR58" s="59" t="s">
        <v>356</v>
      </c>
      <c r="AS58" s="59" t="s">
        <v>356</v>
      </c>
      <c r="AT58" s="59" t="s">
        <v>356</v>
      </c>
      <c r="AU58" s="59" t="s">
        <v>356</v>
      </c>
      <c r="AV58" s="59" t="s">
        <v>356</v>
      </c>
      <c r="AW58" s="59" t="s">
        <v>356</v>
      </c>
      <c r="AX58" s="59" t="s">
        <v>356</v>
      </c>
      <c r="AY58" s="59" t="s">
        <v>356</v>
      </c>
      <c r="AZ58" s="59" t="s">
        <v>356</v>
      </c>
      <c r="BA58" s="59" t="s">
        <v>356</v>
      </c>
      <c r="BB58" s="59" t="s">
        <v>356</v>
      </c>
      <c r="BC58" s="59">
        <v>952.42</v>
      </c>
      <c r="BD58" s="59" t="s">
        <v>356</v>
      </c>
      <c r="BE58" s="59">
        <v>867.44</v>
      </c>
      <c r="BF58" s="59">
        <v>2.7400000000000001E-2</v>
      </c>
      <c r="BG58" s="59">
        <f>오르비누적테이블!BG58</f>
        <v>0</v>
      </c>
    </row>
    <row r="59" spans="1:59" hidden="1">
      <c r="A59" s="59">
        <v>507.23</v>
      </c>
      <c r="B59" s="59">
        <v>570.64</v>
      </c>
      <c r="C59" s="59">
        <v>570.29</v>
      </c>
      <c r="D59" s="59">
        <v>506.07</v>
      </c>
      <c r="E59" s="59">
        <v>633.65</v>
      </c>
      <c r="F59" s="59">
        <v>633.65</v>
      </c>
      <c r="G59" s="59">
        <v>863.11</v>
      </c>
      <c r="H59" s="59" t="s">
        <v>356</v>
      </c>
      <c r="I59" s="59">
        <v>954.12</v>
      </c>
      <c r="J59" s="59">
        <v>442.81</v>
      </c>
      <c r="K59" s="59">
        <v>952.38</v>
      </c>
      <c r="L59" s="59" t="s">
        <v>356</v>
      </c>
      <c r="M59" s="59" t="s">
        <v>356</v>
      </c>
      <c r="N59" s="59" t="s">
        <v>356</v>
      </c>
      <c r="O59" s="59">
        <v>634.30999999999995</v>
      </c>
      <c r="P59" s="59">
        <v>570.64</v>
      </c>
      <c r="Q59" s="59">
        <v>955.07</v>
      </c>
      <c r="R59" s="59">
        <v>952.39</v>
      </c>
      <c r="S59" s="59">
        <v>475.45</v>
      </c>
      <c r="T59" s="59">
        <v>956.55</v>
      </c>
      <c r="U59" s="59">
        <v>558.74</v>
      </c>
      <c r="V59" s="59">
        <v>511</v>
      </c>
      <c r="W59" s="59">
        <v>510</v>
      </c>
      <c r="X59" s="59">
        <v>953.03</v>
      </c>
      <c r="Y59" s="59">
        <v>635.5</v>
      </c>
      <c r="Z59" s="59">
        <v>190.5</v>
      </c>
      <c r="AA59" s="59">
        <v>510</v>
      </c>
      <c r="AB59" s="59">
        <v>635.5</v>
      </c>
      <c r="AC59" s="59">
        <v>746</v>
      </c>
      <c r="AD59" s="59">
        <v>973.24</v>
      </c>
      <c r="AE59" s="59">
        <v>653.1</v>
      </c>
      <c r="AF59" s="59">
        <v>786.6</v>
      </c>
      <c r="AG59" s="59">
        <v>83.88</v>
      </c>
      <c r="AH59" s="59">
        <v>746.4</v>
      </c>
      <c r="AI59" s="59">
        <v>845.73</v>
      </c>
      <c r="AJ59" s="59">
        <v>93.3</v>
      </c>
      <c r="AK59" s="59">
        <v>954.23</v>
      </c>
      <c r="AL59" s="59">
        <v>380.39</v>
      </c>
      <c r="AM59" s="59">
        <v>995.78</v>
      </c>
      <c r="AN59" s="59">
        <v>930.6</v>
      </c>
      <c r="AO59" s="59">
        <v>591.13</v>
      </c>
      <c r="AP59" s="59">
        <v>637</v>
      </c>
      <c r="AQ59" s="59" t="s">
        <v>356</v>
      </c>
      <c r="AR59" s="59" t="s">
        <v>356</v>
      </c>
      <c r="AS59" s="59" t="s">
        <v>356</v>
      </c>
      <c r="AT59" s="59" t="s">
        <v>356</v>
      </c>
      <c r="AU59" s="59" t="s">
        <v>356</v>
      </c>
      <c r="AV59" s="59" t="s">
        <v>356</v>
      </c>
      <c r="AW59" s="59" t="s">
        <v>356</v>
      </c>
      <c r="AX59" s="59" t="s">
        <v>356</v>
      </c>
      <c r="AY59" s="59" t="s">
        <v>356</v>
      </c>
      <c r="AZ59" s="59" t="s">
        <v>356</v>
      </c>
      <c r="BA59" s="59" t="s">
        <v>356</v>
      </c>
      <c r="BB59" s="59" t="s">
        <v>356</v>
      </c>
      <c r="BC59" s="59">
        <v>952.83</v>
      </c>
      <c r="BD59" s="59" t="s">
        <v>356</v>
      </c>
      <c r="BE59" s="59">
        <v>867.75</v>
      </c>
      <c r="BF59" s="59">
        <v>2.6800000000000001E-2</v>
      </c>
      <c r="BG59" s="59">
        <f>오르비누적테이블!BG59</f>
        <v>0</v>
      </c>
    </row>
    <row r="60" spans="1:59" hidden="1">
      <c r="A60" s="59">
        <v>507.43</v>
      </c>
      <c r="B60" s="59">
        <v>570.80999999999995</v>
      </c>
      <c r="C60" s="59">
        <v>570.49</v>
      </c>
      <c r="D60" s="59">
        <v>506.19</v>
      </c>
      <c r="E60" s="59">
        <v>633.87</v>
      </c>
      <c r="F60" s="59">
        <v>633.87</v>
      </c>
      <c r="G60" s="59">
        <v>863.46</v>
      </c>
      <c r="H60" s="59" t="s">
        <v>356</v>
      </c>
      <c r="I60" s="59">
        <v>954.49</v>
      </c>
      <c r="J60" s="59">
        <v>442.95</v>
      </c>
      <c r="K60" s="59">
        <v>952.69</v>
      </c>
      <c r="L60" s="59" t="s">
        <v>356</v>
      </c>
      <c r="M60" s="59" t="s">
        <v>356</v>
      </c>
      <c r="N60" s="59" t="s">
        <v>356</v>
      </c>
      <c r="O60" s="59">
        <v>634.49</v>
      </c>
      <c r="P60" s="59">
        <v>570.80999999999995</v>
      </c>
      <c r="Q60" s="59">
        <v>955.43</v>
      </c>
      <c r="R60" s="59">
        <v>952.69</v>
      </c>
      <c r="S60" s="59">
        <v>475.58</v>
      </c>
      <c r="T60" s="59">
        <v>956.81</v>
      </c>
      <c r="U60" s="59">
        <v>558.96</v>
      </c>
      <c r="V60" s="59">
        <v>511</v>
      </c>
      <c r="W60" s="59">
        <v>510</v>
      </c>
      <c r="X60" s="59">
        <v>953.34</v>
      </c>
      <c r="Y60" s="59">
        <v>636</v>
      </c>
      <c r="Z60" s="59">
        <v>190.62</v>
      </c>
      <c r="AA60" s="59">
        <v>510</v>
      </c>
      <c r="AB60" s="59">
        <v>636</v>
      </c>
      <c r="AC60" s="59">
        <v>746</v>
      </c>
      <c r="AD60" s="59">
        <v>973.36</v>
      </c>
      <c r="AE60" s="59">
        <v>653.1</v>
      </c>
      <c r="AF60" s="59">
        <v>786.6</v>
      </c>
      <c r="AG60" s="59">
        <v>83.97</v>
      </c>
      <c r="AH60" s="59">
        <v>746.4</v>
      </c>
      <c r="AI60" s="59">
        <v>845.73</v>
      </c>
      <c r="AJ60" s="59">
        <v>93.3</v>
      </c>
      <c r="AK60" s="59">
        <v>954.57</v>
      </c>
      <c r="AL60" s="59">
        <v>380.55</v>
      </c>
      <c r="AM60" s="59">
        <v>995.9</v>
      </c>
      <c r="AN60" s="59">
        <v>931.2</v>
      </c>
      <c r="AO60" s="59">
        <v>591.25</v>
      </c>
      <c r="AP60" s="59">
        <v>638.04999999999995</v>
      </c>
      <c r="AQ60" s="59" t="s">
        <v>356</v>
      </c>
      <c r="AR60" s="59" t="s">
        <v>356</v>
      </c>
      <c r="AS60" s="59" t="s">
        <v>356</v>
      </c>
      <c r="AT60" s="59" t="s">
        <v>356</v>
      </c>
      <c r="AU60" s="59" t="s">
        <v>356</v>
      </c>
      <c r="AV60" s="59" t="s">
        <v>356</v>
      </c>
      <c r="AW60" s="59" t="s">
        <v>356</v>
      </c>
      <c r="AX60" s="59" t="s">
        <v>356</v>
      </c>
      <c r="AY60" s="59" t="s">
        <v>356</v>
      </c>
      <c r="AZ60" s="59" t="s">
        <v>356</v>
      </c>
      <c r="BA60" s="59" t="s">
        <v>356</v>
      </c>
      <c r="BB60" s="59" t="s">
        <v>356</v>
      </c>
      <c r="BC60" s="59">
        <v>953.21</v>
      </c>
      <c r="BD60" s="59" t="s">
        <v>356</v>
      </c>
      <c r="BE60" s="59">
        <v>867.97</v>
      </c>
      <c r="BF60" s="59">
        <v>2.6200000000000001E-2</v>
      </c>
      <c r="BG60" s="59">
        <f>오르비누적테이블!BG60</f>
        <v>0</v>
      </c>
    </row>
    <row r="61" spans="1:59" hidden="1">
      <c r="A61" s="59">
        <v>507.6</v>
      </c>
      <c r="B61" s="59">
        <v>571.08000000000004</v>
      </c>
      <c r="C61" s="59">
        <v>570.72</v>
      </c>
      <c r="D61" s="59">
        <v>506.33</v>
      </c>
      <c r="E61" s="59">
        <v>634.12</v>
      </c>
      <c r="F61" s="59">
        <v>634.12</v>
      </c>
      <c r="G61" s="59">
        <v>863.71</v>
      </c>
      <c r="H61" s="59">
        <v>853.99</v>
      </c>
      <c r="I61" s="59">
        <v>954.75</v>
      </c>
      <c r="J61" s="59">
        <v>443.15</v>
      </c>
      <c r="K61" s="59">
        <v>953.06</v>
      </c>
      <c r="L61" s="59" t="s">
        <v>356</v>
      </c>
      <c r="M61" s="59" t="s">
        <v>356</v>
      </c>
      <c r="N61" s="59" t="s">
        <v>356</v>
      </c>
      <c r="O61" s="59">
        <v>634.71</v>
      </c>
      <c r="P61" s="59">
        <v>571.08000000000004</v>
      </c>
      <c r="Q61" s="59">
        <v>955.7</v>
      </c>
      <c r="R61" s="59">
        <v>953.06</v>
      </c>
      <c r="S61" s="59">
        <v>475.75</v>
      </c>
      <c r="T61" s="59">
        <v>957.16</v>
      </c>
      <c r="U61" s="59">
        <v>559.17999999999995</v>
      </c>
      <c r="V61" s="59">
        <v>511</v>
      </c>
      <c r="W61" s="59">
        <v>510</v>
      </c>
      <c r="X61" s="59">
        <v>953.81</v>
      </c>
      <c r="Y61" s="59">
        <v>636</v>
      </c>
      <c r="Z61" s="59">
        <v>190.68</v>
      </c>
      <c r="AA61" s="59">
        <v>510</v>
      </c>
      <c r="AB61" s="59">
        <v>636</v>
      </c>
      <c r="AC61" s="59">
        <v>747</v>
      </c>
      <c r="AD61" s="59">
        <v>974.24</v>
      </c>
      <c r="AE61" s="59">
        <v>653.79999999999995</v>
      </c>
      <c r="AF61" s="59">
        <v>786.8</v>
      </c>
      <c r="AG61" s="59">
        <v>84.02</v>
      </c>
      <c r="AH61" s="59">
        <v>747.2</v>
      </c>
      <c r="AI61" s="59">
        <v>846.54</v>
      </c>
      <c r="AJ61" s="59">
        <v>93.4</v>
      </c>
      <c r="AK61" s="59">
        <v>955</v>
      </c>
      <c r="AL61" s="59">
        <v>380.73</v>
      </c>
      <c r="AM61" s="59">
        <v>996.06</v>
      </c>
      <c r="AN61" s="59">
        <v>931.8</v>
      </c>
      <c r="AO61" s="59">
        <v>591.63</v>
      </c>
      <c r="AP61" s="59">
        <v>638.92999999999995</v>
      </c>
      <c r="AQ61" s="59" t="s">
        <v>356</v>
      </c>
      <c r="AR61" s="59" t="s">
        <v>356</v>
      </c>
      <c r="AS61" s="59" t="s">
        <v>356</v>
      </c>
      <c r="AT61" s="59" t="s">
        <v>356</v>
      </c>
      <c r="AU61" s="59" t="s">
        <v>356</v>
      </c>
      <c r="AV61" s="59" t="s">
        <v>356</v>
      </c>
      <c r="AW61" s="59" t="s">
        <v>356</v>
      </c>
      <c r="AX61" s="59" t="s">
        <v>356</v>
      </c>
      <c r="AY61" s="59" t="s">
        <v>356</v>
      </c>
      <c r="AZ61" s="59" t="s">
        <v>356</v>
      </c>
      <c r="BA61" s="59" t="s">
        <v>356</v>
      </c>
      <c r="BB61" s="59" t="s">
        <v>356</v>
      </c>
      <c r="BC61" s="59">
        <v>953.7</v>
      </c>
      <c r="BD61" s="59" t="s">
        <v>356</v>
      </c>
      <c r="BE61" s="59">
        <v>868.24</v>
      </c>
      <c r="BF61" s="59">
        <v>2.5499999999999998E-2</v>
      </c>
      <c r="BG61" s="59">
        <f>오르비누적테이블!BG61</f>
        <v>0</v>
      </c>
    </row>
    <row r="62" spans="1:59" hidden="1">
      <c r="A62" s="59">
        <v>507.78</v>
      </c>
      <c r="B62" s="59">
        <v>571.25</v>
      </c>
      <c r="C62" s="59">
        <v>570.87</v>
      </c>
      <c r="D62" s="59">
        <v>506.58</v>
      </c>
      <c r="E62" s="59">
        <v>634.29999999999995</v>
      </c>
      <c r="F62" s="59">
        <v>634.29999999999995</v>
      </c>
      <c r="G62" s="59">
        <v>863.97</v>
      </c>
      <c r="H62" s="59">
        <v>854.34</v>
      </c>
      <c r="I62" s="59">
        <v>955.11</v>
      </c>
      <c r="J62" s="59">
        <v>443.31</v>
      </c>
      <c r="K62" s="59">
        <v>953.35</v>
      </c>
      <c r="L62" s="59" t="s">
        <v>356</v>
      </c>
      <c r="M62" s="59" t="s">
        <v>356</v>
      </c>
      <c r="N62" s="59" t="s">
        <v>356</v>
      </c>
      <c r="O62" s="59">
        <v>634.99</v>
      </c>
      <c r="P62" s="59">
        <v>571.25</v>
      </c>
      <c r="Q62" s="59">
        <v>956.11</v>
      </c>
      <c r="R62" s="59">
        <v>953.35</v>
      </c>
      <c r="S62" s="59">
        <v>475.87</v>
      </c>
      <c r="T62" s="59">
        <v>957.54</v>
      </c>
      <c r="U62" s="59">
        <v>559.35</v>
      </c>
      <c r="V62" s="59">
        <v>511</v>
      </c>
      <c r="W62" s="59">
        <v>510</v>
      </c>
      <c r="X62" s="59">
        <v>954.2</v>
      </c>
      <c r="Y62" s="59">
        <v>636.5</v>
      </c>
      <c r="Z62" s="59">
        <v>190.74</v>
      </c>
      <c r="AA62" s="59">
        <v>510</v>
      </c>
      <c r="AB62" s="59">
        <v>636.5</v>
      </c>
      <c r="AC62" s="59">
        <v>747</v>
      </c>
      <c r="AD62" s="59">
        <v>974.36</v>
      </c>
      <c r="AE62" s="59">
        <v>654.5</v>
      </c>
      <c r="AF62" s="59">
        <v>787</v>
      </c>
      <c r="AG62" s="59">
        <v>84.06</v>
      </c>
      <c r="AH62" s="59">
        <v>748</v>
      </c>
      <c r="AI62" s="59">
        <v>847.35</v>
      </c>
      <c r="AJ62" s="59">
        <v>93.5</v>
      </c>
      <c r="AK62" s="59">
        <v>955.33</v>
      </c>
      <c r="AL62" s="59">
        <v>380.86</v>
      </c>
      <c r="AM62" s="59">
        <v>996.22</v>
      </c>
      <c r="AN62" s="59">
        <v>932.6</v>
      </c>
      <c r="AO62" s="59">
        <v>591.88</v>
      </c>
      <c r="AP62" s="59">
        <v>639.98</v>
      </c>
      <c r="AQ62" s="59" t="s">
        <v>356</v>
      </c>
      <c r="AR62" s="59" t="s">
        <v>356</v>
      </c>
      <c r="AS62" s="59" t="s">
        <v>356</v>
      </c>
      <c r="AT62" s="59" t="s">
        <v>356</v>
      </c>
      <c r="AU62" s="59" t="s">
        <v>356</v>
      </c>
      <c r="AV62" s="59" t="s">
        <v>356</v>
      </c>
      <c r="AW62" s="59" t="s">
        <v>356</v>
      </c>
      <c r="AX62" s="59" t="s">
        <v>356</v>
      </c>
      <c r="AY62" s="59" t="s">
        <v>356</v>
      </c>
      <c r="AZ62" s="59" t="s">
        <v>356</v>
      </c>
      <c r="BA62" s="59" t="s">
        <v>356</v>
      </c>
      <c r="BB62" s="59" t="s">
        <v>356</v>
      </c>
      <c r="BC62" s="59">
        <v>954.07</v>
      </c>
      <c r="BD62" s="59" t="s">
        <v>356</v>
      </c>
      <c r="BE62" s="59">
        <v>868.47</v>
      </c>
      <c r="BF62" s="59">
        <v>2.4899999999999999E-2</v>
      </c>
      <c r="BG62" s="59">
        <f>오르비누적테이블!BG62</f>
        <v>0</v>
      </c>
    </row>
    <row r="63" spans="1:59" hidden="1">
      <c r="A63" s="59">
        <v>507.99</v>
      </c>
      <c r="B63" s="59">
        <v>571.47</v>
      </c>
      <c r="C63" s="59">
        <v>571.11</v>
      </c>
      <c r="D63" s="59">
        <v>506.73</v>
      </c>
      <c r="E63" s="59">
        <v>634.55999999999995</v>
      </c>
      <c r="F63" s="59">
        <v>634.55999999999995</v>
      </c>
      <c r="G63" s="59">
        <v>864.28</v>
      </c>
      <c r="H63" s="59">
        <v>854.74</v>
      </c>
      <c r="I63" s="59">
        <v>955.46</v>
      </c>
      <c r="J63" s="59">
        <v>443.51</v>
      </c>
      <c r="K63" s="59">
        <v>953.64</v>
      </c>
      <c r="L63" s="59" t="s">
        <v>356</v>
      </c>
      <c r="M63" s="59" t="s">
        <v>356</v>
      </c>
      <c r="N63" s="59" t="s">
        <v>356</v>
      </c>
      <c r="O63" s="59">
        <v>635.19000000000005</v>
      </c>
      <c r="P63" s="59">
        <v>571.47</v>
      </c>
      <c r="Q63" s="59">
        <v>956.45</v>
      </c>
      <c r="R63" s="59">
        <v>953.65</v>
      </c>
      <c r="S63" s="59">
        <v>476.02</v>
      </c>
      <c r="T63" s="59">
        <v>958.01</v>
      </c>
      <c r="U63" s="59">
        <v>559.55999999999995</v>
      </c>
      <c r="V63" s="59">
        <v>512</v>
      </c>
      <c r="W63" s="59">
        <v>510</v>
      </c>
      <c r="X63" s="59">
        <v>954.65</v>
      </c>
      <c r="Y63" s="59">
        <v>636.5</v>
      </c>
      <c r="Z63" s="59">
        <v>190.8</v>
      </c>
      <c r="AA63" s="59">
        <v>510</v>
      </c>
      <c r="AB63" s="59">
        <v>636.5</v>
      </c>
      <c r="AC63" s="59">
        <v>748</v>
      </c>
      <c r="AD63" s="59">
        <v>974.88</v>
      </c>
      <c r="AE63" s="59">
        <v>654.5</v>
      </c>
      <c r="AF63" s="59">
        <v>787</v>
      </c>
      <c r="AG63" s="59">
        <v>84.15</v>
      </c>
      <c r="AH63" s="59">
        <v>748</v>
      </c>
      <c r="AI63" s="59">
        <v>847.35</v>
      </c>
      <c r="AJ63" s="59">
        <v>93.5</v>
      </c>
      <c r="AK63" s="59">
        <v>955.75</v>
      </c>
      <c r="AL63" s="59">
        <v>381.02</v>
      </c>
      <c r="AM63" s="59">
        <v>996.4</v>
      </c>
      <c r="AN63" s="59">
        <v>933.4</v>
      </c>
      <c r="AO63" s="59">
        <v>592</v>
      </c>
      <c r="AP63" s="59">
        <v>640.85</v>
      </c>
      <c r="AQ63" s="59" t="s">
        <v>356</v>
      </c>
      <c r="AR63" s="59" t="s">
        <v>356</v>
      </c>
      <c r="AS63" s="59" t="s">
        <v>356</v>
      </c>
      <c r="AT63" s="59" t="s">
        <v>356</v>
      </c>
      <c r="AU63" s="59" t="s">
        <v>356</v>
      </c>
      <c r="AV63" s="59" t="s">
        <v>356</v>
      </c>
      <c r="AW63" s="59" t="s">
        <v>356</v>
      </c>
      <c r="AX63" s="59" t="s">
        <v>356</v>
      </c>
      <c r="AY63" s="59" t="s">
        <v>356</v>
      </c>
      <c r="AZ63" s="59" t="s">
        <v>356</v>
      </c>
      <c r="BA63" s="59" t="s">
        <v>356</v>
      </c>
      <c r="BB63" s="59" t="s">
        <v>356</v>
      </c>
      <c r="BC63" s="59">
        <v>954.5</v>
      </c>
      <c r="BD63" s="59" t="s">
        <v>356</v>
      </c>
      <c r="BE63" s="59">
        <v>868.69</v>
      </c>
      <c r="BF63" s="59">
        <v>2.4199999999999999E-2</v>
      </c>
      <c r="BG63" s="59">
        <f>오르비누적테이블!BG63</f>
        <v>0</v>
      </c>
    </row>
    <row r="64" spans="1:59" hidden="1">
      <c r="A64" s="59">
        <v>508.18</v>
      </c>
      <c r="B64" s="59">
        <v>571.67999999999995</v>
      </c>
      <c r="C64" s="59">
        <v>571.32000000000005</v>
      </c>
      <c r="D64" s="59">
        <v>506.93</v>
      </c>
      <c r="E64" s="59">
        <v>634.79999999999995</v>
      </c>
      <c r="F64" s="59">
        <v>634.79999999999995</v>
      </c>
      <c r="G64" s="59">
        <v>864.54</v>
      </c>
      <c r="H64" s="59">
        <v>854.96</v>
      </c>
      <c r="I64" s="59">
        <v>955.7</v>
      </c>
      <c r="J64" s="59">
        <v>443.65</v>
      </c>
      <c r="K64" s="59">
        <v>953.94</v>
      </c>
      <c r="L64" s="59" t="s">
        <v>356</v>
      </c>
      <c r="M64" s="59" t="s">
        <v>356</v>
      </c>
      <c r="N64" s="59" t="s">
        <v>356</v>
      </c>
      <c r="O64" s="59">
        <v>635.5</v>
      </c>
      <c r="P64" s="59">
        <v>571.67999999999995</v>
      </c>
      <c r="Q64" s="59">
        <v>956.85</v>
      </c>
      <c r="R64" s="59">
        <v>953.95</v>
      </c>
      <c r="S64" s="59">
        <v>476.2</v>
      </c>
      <c r="T64" s="59">
        <v>958.35</v>
      </c>
      <c r="U64" s="59">
        <v>559.74</v>
      </c>
      <c r="V64" s="59">
        <v>512</v>
      </c>
      <c r="W64" s="59">
        <v>511</v>
      </c>
      <c r="X64" s="59">
        <v>955.05</v>
      </c>
      <c r="Y64" s="59">
        <v>637</v>
      </c>
      <c r="Z64" s="59">
        <v>190.86</v>
      </c>
      <c r="AA64" s="59">
        <v>511</v>
      </c>
      <c r="AB64" s="59">
        <v>637</v>
      </c>
      <c r="AC64" s="59">
        <v>748</v>
      </c>
      <c r="AD64" s="59">
        <v>975.36</v>
      </c>
      <c r="AE64" s="59">
        <v>655.20000000000005</v>
      </c>
      <c r="AF64" s="59">
        <v>787.2</v>
      </c>
      <c r="AG64" s="59">
        <v>84.2</v>
      </c>
      <c r="AH64" s="59">
        <v>748.8</v>
      </c>
      <c r="AI64" s="59">
        <v>848.16</v>
      </c>
      <c r="AJ64" s="59">
        <v>93.6</v>
      </c>
      <c r="AK64" s="59">
        <v>956.11</v>
      </c>
      <c r="AL64" s="59">
        <v>381.11</v>
      </c>
      <c r="AM64" s="59">
        <v>996.54</v>
      </c>
      <c r="AN64" s="59">
        <v>934</v>
      </c>
      <c r="AO64" s="59">
        <v>592.38</v>
      </c>
      <c r="AP64" s="59">
        <v>641.73</v>
      </c>
      <c r="AQ64" s="59" t="s">
        <v>356</v>
      </c>
      <c r="AR64" s="59" t="s">
        <v>356</v>
      </c>
      <c r="AS64" s="59" t="s">
        <v>356</v>
      </c>
      <c r="AT64" s="59" t="s">
        <v>356</v>
      </c>
      <c r="AU64" s="59" t="s">
        <v>356</v>
      </c>
      <c r="AV64" s="59" t="s">
        <v>356</v>
      </c>
      <c r="AW64" s="59" t="s">
        <v>356</v>
      </c>
      <c r="AX64" s="59" t="s">
        <v>356</v>
      </c>
      <c r="AY64" s="59" t="s">
        <v>356</v>
      </c>
      <c r="AZ64" s="59" t="s">
        <v>356</v>
      </c>
      <c r="BA64" s="59" t="s">
        <v>356</v>
      </c>
      <c r="BB64" s="59" t="s">
        <v>356</v>
      </c>
      <c r="BC64" s="59">
        <v>954.78</v>
      </c>
      <c r="BD64" s="59" t="s">
        <v>356</v>
      </c>
      <c r="BE64" s="59">
        <v>869</v>
      </c>
      <c r="BF64" s="59">
        <v>2.3599999999999999E-2</v>
      </c>
      <c r="BG64" s="59">
        <f>오르비누적테이블!BG64</f>
        <v>0</v>
      </c>
    </row>
    <row r="65" spans="1:59" hidden="1">
      <c r="A65" s="59">
        <v>508.35</v>
      </c>
      <c r="B65" s="59">
        <v>571.87</v>
      </c>
      <c r="C65" s="59">
        <v>571.47</v>
      </c>
      <c r="D65" s="59">
        <v>507.13</v>
      </c>
      <c r="E65" s="59">
        <v>634.95000000000005</v>
      </c>
      <c r="F65" s="59">
        <v>634.95000000000005</v>
      </c>
      <c r="G65" s="59">
        <v>864.84</v>
      </c>
      <c r="H65" s="59">
        <v>855.34</v>
      </c>
      <c r="I65" s="59">
        <v>956.02</v>
      </c>
      <c r="J65" s="59">
        <v>443.81</v>
      </c>
      <c r="K65" s="59">
        <v>954.29</v>
      </c>
      <c r="L65" s="59" t="s">
        <v>356</v>
      </c>
      <c r="M65" s="59" t="s">
        <v>356</v>
      </c>
      <c r="N65" s="59" t="s">
        <v>356</v>
      </c>
      <c r="O65" s="59">
        <v>635.71</v>
      </c>
      <c r="P65" s="59">
        <v>571.87</v>
      </c>
      <c r="Q65" s="59">
        <v>957.34</v>
      </c>
      <c r="R65" s="59">
        <v>954.29</v>
      </c>
      <c r="S65" s="59">
        <v>476.36</v>
      </c>
      <c r="T65" s="59">
        <v>958.84</v>
      </c>
      <c r="U65" s="59">
        <v>559.99</v>
      </c>
      <c r="V65" s="59">
        <v>512</v>
      </c>
      <c r="W65" s="59">
        <v>511</v>
      </c>
      <c r="X65" s="59">
        <v>955.47</v>
      </c>
      <c r="Y65" s="59">
        <v>637</v>
      </c>
      <c r="Z65" s="59">
        <v>190.92</v>
      </c>
      <c r="AA65" s="59">
        <v>511</v>
      </c>
      <c r="AB65" s="59">
        <v>637</v>
      </c>
      <c r="AC65" s="59">
        <v>749</v>
      </c>
      <c r="AD65" s="59">
        <v>975.84</v>
      </c>
      <c r="AE65" s="59">
        <v>655.9</v>
      </c>
      <c r="AF65" s="59">
        <v>787.4</v>
      </c>
      <c r="AG65" s="59">
        <v>84.29</v>
      </c>
      <c r="AH65" s="59">
        <v>749.6</v>
      </c>
      <c r="AI65" s="59">
        <v>848.97</v>
      </c>
      <c r="AJ65" s="59">
        <v>93.7</v>
      </c>
      <c r="AK65" s="59">
        <v>956.59</v>
      </c>
      <c r="AL65" s="59">
        <v>381.3</v>
      </c>
      <c r="AM65" s="59">
        <v>996.72</v>
      </c>
      <c r="AN65" s="59">
        <v>934.6</v>
      </c>
      <c r="AO65" s="59">
        <v>592.5</v>
      </c>
      <c r="AP65" s="59">
        <v>642.25</v>
      </c>
      <c r="AQ65" s="59" t="s">
        <v>356</v>
      </c>
      <c r="AR65" s="59" t="s">
        <v>356</v>
      </c>
      <c r="AS65" s="59" t="s">
        <v>356</v>
      </c>
      <c r="AT65" s="59" t="s">
        <v>356</v>
      </c>
      <c r="AU65" s="59" t="s">
        <v>356</v>
      </c>
      <c r="AV65" s="59" t="s">
        <v>356</v>
      </c>
      <c r="AW65" s="59" t="s">
        <v>356</v>
      </c>
      <c r="AX65" s="59" t="s">
        <v>356</v>
      </c>
      <c r="AY65" s="59" t="s">
        <v>356</v>
      </c>
      <c r="AZ65" s="59" t="s">
        <v>356</v>
      </c>
      <c r="BA65" s="59" t="s">
        <v>356</v>
      </c>
      <c r="BB65" s="59" t="s">
        <v>356</v>
      </c>
      <c r="BC65" s="59">
        <v>955.2</v>
      </c>
      <c r="BD65" s="59" t="s">
        <v>356</v>
      </c>
      <c r="BE65" s="59">
        <v>869.24</v>
      </c>
      <c r="BF65" s="59">
        <v>2.3E-2</v>
      </c>
      <c r="BG65" s="59">
        <f>오르비누적테이블!BG65</f>
        <v>0</v>
      </c>
    </row>
    <row r="66" spans="1:59" hidden="1">
      <c r="A66" s="59">
        <v>508.52</v>
      </c>
      <c r="B66" s="59">
        <v>572.03</v>
      </c>
      <c r="C66" s="59">
        <v>571.69000000000005</v>
      </c>
      <c r="D66" s="59">
        <v>507.31</v>
      </c>
      <c r="E66" s="59">
        <v>635.20000000000005</v>
      </c>
      <c r="F66" s="59">
        <v>635.20000000000005</v>
      </c>
      <c r="G66" s="59">
        <v>865.32</v>
      </c>
      <c r="H66" s="59">
        <v>855.64</v>
      </c>
      <c r="I66" s="59">
        <v>956.37</v>
      </c>
      <c r="J66" s="59">
        <v>443.96</v>
      </c>
      <c r="K66" s="59">
        <v>954.62</v>
      </c>
      <c r="L66" s="59" t="s">
        <v>356</v>
      </c>
      <c r="M66" s="59" t="s">
        <v>356</v>
      </c>
      <c r="N66" s="59" t="s">
        <v>356</v>
      </c>
      <c r="O66" s="59">
        <v>636.02</v>
      </c>
      <c r="P66" s="59">
        <v>572.03</v>
      </c>
      <c r="Q66" s="59">
        <v>957.71</v>
      </c>
      <c r="R66" s="59">
        <v>954.62</v>
      </c>
      <c r="S66" s="59">
        <v>476.53</v>
      </c>
      <c r="T66" s="59">
        <v>959.35</v>
      </c>
      <c r="U66" s="59">
        <v>560.23</v>
      </c>
      <c r="V66" s="59">
        <v>512</v>
      </c>
      <c r="W66" s="59">
        <v>511</v>
      </c>
      <c r="X66" s="59">
        <v>955.84</v>
      </c>
      <c r="Y66" s="59">
        <v>637.5</v>
      </c>
      <c r="Z66" s="59">
        <v>190.98</v>
      </c>
      <c r="AA66" s="59">
        <v>511</v>
      </c>
      <c r="AB66" s="59">
        <v>637.5</v>
      </c>
      <c r="AC66" s="59">
        <v>749</v>
      </c>
      <c r="AD66" s="59">
        <v>976.36</v>
      </c>
      <c r="AE66" s="59">
        <v>656.6</v>
      </c>
      <c r="AF66" s="59">
        <v>787.6</v>
      </c>
      <c r="AG66" s="59">
        <v>84.33</v>
      </c>
      <c r="AH66" s="59">
        <v>750.4</v>
      </c>
      <c r="AI66" s="59">
        <v>849.78</v>
      </c>
      <c r="AJ66" s="59">
        <v>93.8</v>
      </c>
      <c r="AK66" s="59">
        <v>956.94</v>
      </c>
      <c r="AL66" s="59">
        <v>381.41</v>
      </c>
      <c r="AM66" s="59">
        <v>996.84</v>
      </c>
      <c r="AN66" s="59">
        <v>935.4</v>
      </c>
      <c r="AO66" s="59">
        <v>592.88</v>
      </c>
      <c r="AP66" s="59">
        <v>643.13</v>
      </c>
      <c r="AQ66" s="59" t="s">
        <v>356</v>
      </c>
      <c r="AR66" s="59" t="s">
        <v>356</v>
      </c>
      <c r="AS66" s="59" t="s">
        <v>356</v>
      </c>
      <c r="AT66" s="59" t="s">
        <v>356</v>
      </c>
      <c r="AU66" s="59" t="s">
        <v>356</v>
      </c>
      <c r="AV66" s="59" t="s">
        <v>356</v>
      </c>
      <c r="AW66" s="59" t="s">
        <v>356</v>
      </c>
      <c r="AX66" s="59" t="s">
        <v>356</v>
      </c>
      <c r="AY66" s="59" t="s">
        <v>356</v>
      </c>
      <c r="AZ66" s="59" t="s">
        <v>356</v>
      </c>
      <c r="BA66" s="59" t="s">
        <v>356</v>
      </c>
      <c r="BB66" s="59" t="s">
        <v>356</v>
      </c>
      <c r="BC66" s="59">
        <v>955.69</v>
      </c>
      <c r="BD66" s="59" t="s">
        <v>356</v>
      </c>
      <c r="BE66" s="59">
        <v>869.58</v>
      </c>
      <c r="BF66" s="59">
        <v>2.23E-2</v>
      </c>
      <c r="BG66" s="59">
        <f>오르비누적테이블!BG66</f>
        <v>0</v>
      </c>
    </row>
    <row r="67" spans="1:59" hidden="1">
      <c r="A67" s="59">
        <v>508.84</v>
      </c>
      <c r="B67" s="59">
        <v>572.26</v>
      </c>
      <c r="C67" s="59">
        <v>571.85</v>
      </c>
      <c r="D67" s="59">
        <v>507.48</v>
      </c>
      <c r="E67" s="59">
        <v>635.38</v>
      </c>
      <c r="F67" s="59">
        <v>635.38</v>
      </c>
      <c r="G67" s="59">
        <v>865.71</v>
      </c>
      <c r="H67" s="59">
        <v>855.89</v>
      </c>
      <c r="I67" s="59">
        <v>956.84</v>
      </c>
      <c r="J67" s="59">
        <v>444.14</v>
      </c>
      <c r="K67" s="59">
        <v>955.1</v>
      </c>
      <c r="L67" s="59" t="s">
        <v>356</v>
      </c>
      <c r="M67" s="59" t="s">
        <v>356</v>
      </c>
      <c r="N67" s="59" t="s">
        <v>356</v>
      </c>
      <c r="O67" s="59">
        <v>636.29999999999995</v>
      </c>
      <c r="P67" s="59">
        <v>572.26</v>
      </c>
      <c r="Q67" s="59">
        <v>958.01</v>
      </c>
      <c r="R67" s="59">
        <v>955.11</v>
      </c>
      <c r="S67" s="59">
        <v>476.67</v>
      </c>
      <c r="T67" s="59">
        <v>959.76</v>
      </c>
      <c r="U67" s="59">
        <v>560.45000000000005</v>
      </c>
      <c r="V67" s="59">
        <v>512</v>
      </c>
      <c r="W67" s="59">
        <v>511</v>
      </c>
      <c r="X67" s="59">
        <v>956.29</v>
      </c>
      <c r="Y67" s="59">
        <v>637.5</v>
      </c>
      <c r="Z67" s="59">
        <v>191.1</v>
      </c>
      <c r="AA67" s="59">
        <v>511</v>
      </c>
      <c r="AB67" s="59">
        <v>637.5</v>
      </c>
      <c r="AC67" s="59">
        <v>750</v>
      </c>
      <c r="AD67" s="59">
        <v>976.68</v>
      </c>
      <c r="AE67" s="59">
        <v>657.3</v>
      </c>
      <c r="AF67" s="59">
        <v>787.8</v>
      </c>
      <c r="AG67" s="59">
        <v>84.42</v>
      </c>
      <c r="AH67" s="59">
        <v>751.2</v>
      </c>
      <c r="AI67" s="59">
        <v>850.59</v>
      </c>
      <c r="AJ67" s="59">
        <v>93.9</v>
      </c>
      <c r="AK67" s="59">
        <v>957.32</v>
      </c>
      <c r="AL67" s="59">
        <v>381.59</v>
      </c>
      <c r="AM67" s="59">
        <v>997.02</v>
      </c>
      <c r="AN67" s="59">
        <v>936</v>
      </c>
      <c r="AO67" s="59">
        <v>593.25</v>
      </c>
      <c r="AP67" s="59">
        <v>644</v>
      </c>
      <c r="AQ67" s="59" t="s">
        <v>356</v>
      </c>
      <c r="AR67" s="59" t="s">
        <v>356</v>
      </c>
      <c r="AS67" s="59" t="s">
        <v>356</v>
      </c>
      <c r="AT67" s="59" t="s">
        <v>356</v>
      </c>
      <c r="AU67" s="59" t="s">
        <v>356</v>
      </c>
      <c r="AV67" s="59" t="s">
        <v>356</v>
      </c>
      <c r="AW67" s="59" t="s">
        <v>356</v>
      </c>
      <c r="AX67" s="59" t="s">
        <v>356</v>
      </c>
      <c r="AY67" s="59" t="s">
        <v>356</v>
      </c>
      <c r="AZ67" s="59" t="s">
        <v>356</v>
      </c>
      <c r="BA67" s="59" t="s">
        <v>356</v>
      </c>
      <c r="BB67" s="59" t="s">
        <v>356</v>
      </c>
      <c r="BC67" s="59">
        <v>956.07</v>
      </c>
      <c r="BD67" s="59" t="s">
        <v>356</v>
      </c>
      <c r="BE67" s="59">
        <v>869.85</v>
      </c>
      <c r="BF67" s="59">
        <v>2.1700000000000001E-2</v>
      </c>
      <c r="BG67" s="59">
        <f>오르비누적테이블!BG67</f>
        <v>0</v>
      </c>
    </row>
    <row r="68" spans="1:59" hidden="1">
      <c r="A68" s="59">
        <v>509.11</v>
      </c>
      <c r="B68" s="59">
        <v>572.45000000000005</v>
      </c>
      <c r="C68" s="59">
        <v>572.08000000000004</v>
      </c>
      <c r="D68" s="59">
        <v>507.72</v>
      </c>
      <c r="E68" s="59">
        <v>635.64</v>
      </c>
      <c r="F68" s="59">
        <v>635.64</v>
      </c>
      <c r="G68" s="59">
        <v>866.05</v>
      </c>
      <c r="H68" s="59">
        <v>856.3</v>
      </c>
      <c r="I68" s="59">
        <v>957.23</v>
      </c>
      <c r="J68" s="59">
        <v>444.29</v>
      </c>
      <c r="K68" s="59">
        <v>955.44</v>
      </c>
      <c r="L68" s="59" t="s">
        <v>356</v>
      </c>
      <c r="M68" s="59" t="s">
        <v>356</v>
      </c>
      <c r="N68" s="59" t="s">
        <v>356</v>
      </c>
      <c r="O68" s="59">
        <v>636.64</v>
      </c>
      <c r="P68" s="59">
        <v>572.45000000000005</v>
      </c>
      <c r="Q68" s="59">
        <v>958.54</v>
      </c>
      <c r="R68" s="59">
        <v>955.44</v>
      </c>
      <c r="S68" s="59">
        <v>476.79</v>
      </c>
      <c r="T68" s="59">
        <v>960.15</v>
      </c>
      <c r="U68" s="59">
        <v>560.71</v>
      </c>
      <c r="V68" s="59">
        <v>513</v>
      </c>
      <c r="W68" s="59">
        <v>512</v>
      </c>
      <c r="X68" s="59">
        <v>956.73</v>
      </c>
      <c r="Y68" s="59">
        <v>638</v>
      </c>
      <c r="Z68" s="59">
        <v>191.16</v>
      </c>
      <c r="AA68" s="59">
        <v>512</v>
      </c>
      <c r="AB68" s="59">
        <v>638</v>
      </c>
      <c r="AC68" s="59">
        <v>751</v>
      </c>
      <c r="AD68" s="59">
        <v>977.24</v>
      </c>
      <c r="AE68" s="59">
        <v>657.3</v>
      </c>
      <c r="AF68" s="59">
        <v>787.8</v>
      </c>
      <c r="AG68" s="59">
        <v>84.51</v>
      </c>
      <c r="AH68" s="59">
        <v>751.2</v>
      </c>
      <c r="AI68" s="59">
        <v>850.59</v>
      </c>
      <c r="AJ68" s="59">
        <v>93.9</v>
      </c>
      <c r="AK68" s="59">
        <v>957.65</v>
      </c>
      <c r="AL68" s="59">
        <v>381.82</v>
      </c>
      <c r="AM68" s="59">
        <v>997.12</v>
      </c>
      <c r="AN68" s="59">
        <v>937</v>
      </c>
      <c r="AO68" s="59">
        <v>593.5</v>
      </c>
      <c r="AP68" s="59">
        <v>644.88</v>
      </c>
      <c r="AQ68" s="59" t="s">
        <v>356</v>
      </c>
      <c r="AR68" s="59" t="s">
        <v>356</v>
      </c>
      <c r="AS68" s="59" t="s">
        <v>356</v>
      </c>
      <c r="AT68" s="59" t="s">
        <v>356</v>
      </c>
      <c r="AU68" s="59" t="s">
        <v>356</v>
      </c>
      <c r="AV68" s="59" t="s">
        <v>356</v>
      </c>
      <c r="AW68" s="59" t="s">
        <v>356</v>
      </c>
      <c r="AX68" s="59" t="s">
        <v>356</v>
      </c>
      <c r="AY68" s="59" t="s">
        <v>356</v>
      </c>
      <c r="AZ68" s="59" t="s">
        <v>356</v>
      </c>
      <c r="BA68" s="59" t="s">
        <v>356</v>
      </c>
      <c r="BB68" s="59" t="s">
        <v>356</v>
      </c>
      <c r="BC68" s="59">
        <v>956.48</v>
      </c>
      <c r="BD68" s="59" t="s">
        <v>356</v>
      </c>
      <c r="BE68" s="59">
        <v>870.13</v>
      </c>
      <c r="BF68" s="59">
        <v>2.1100000000000001E-2</v>
      </c>
      <c r="BG68" s="59">
        <f>오르비누적테이블!BG68</f>
        <v>0</v>
      </c>
    </row>
    <row r="69" spans="1:59" hidden="1">
      <c r="A69" s="59">
        <v>509.35</v>
      </c>
      <c r="B69" s="59">
        <v>572.66999999999996</v>
      </c>
      <c r="C69" s="59">
        <v>572.32000000000005</v>
      </c>
      <c r="D69" s="59">
        <v>507.93</v>
      </c>
      <c r="E69" s="59">
        <v>635.91</v>
      </c>
      <c r="F69" s="59">
        <v>635.91</v>
      </c>
      <c r="G69" s="59">
        <v>866.39</v>
      </c>
      <c r="H69" s="59">
        <v>856.7</v>
      </c>
      <c r="I69" s="59">
        <v>957.51</v>
      </c>
      <c r="J69" s="59">
        <v>444.51</v>
      </c>
      <c r="K69" s="59">
        <v>955.76</v>
      </c>
      <c r="L69" s="59" t="s">
        <v>356</v>
      </c>
      <c r="M69" s="59" t="s">
        <v>356</v>
      </c>
      <c r="N69" s="59" t="s">
        <v>356</v>
      </c>
      <c r="O69" s="59">
        <v>636.94000000000005</v>
      </c>
      <c r="P69" s="59">
        <v>572.66999999999996</v>
      </c>
      <c r="Q69" s="59">
        <v>958.9</v>
      </c>
      <c r="R69" s="59">
        <v>955.76</v>
      </c>
      <c r="S69" s="59">
        <v>477.02</v>
      </c>
      <c r="T69" s="59">
        <v>960.49</v>
      </c>
      <c r="U69" s="59">
        <v>561.02</v>
      </c>
      <c r="V69" s="59">
        <v>513</v>
      </c>
      <c r="W69" s="59">
        <v>512</v>
      </c>
      <c r="X69" s="59">
        <v>957.14</v>
      </c>
      <c r="Y69" s="59">
        <v>638</v>
      </c>
      <c r="Z69" s="59">
        <v>191.28</v>
      </c>
      <c r="AA69" s="59">
        <v>512</v>
      </c>
      <c r="AB69" s="59">
        <v>638</v>
      </c>
      <c r="AC69" s="59">
        <v>751</v>
      </c>
      <c r="AD69" s="59">
        <v>977.88</v>
      </c>
      <c r="AE69" s="59">
        <v>658</v>
      </c>
      <c r="AF69" s="59">
        <v>788</v>
      </c>
      <c r="AG69" s="59">
        <v>84.56</v>
      </c>
      <c r="AH69" s="59">
        <v>752</v>
      </c>
      <c r="AI69" s="59">
        <v>851.4</v>
      </c>
      <c r="AJ69" s="59">
        <v>94</v>
      </c>
      <c r="AK69" s="59">
        <v>958.07</v>
      </c>
      <c r="AL69" s="59">
        <v>381.96</v>
      </c>
      <c r="AM69" s="59">
        <v>997.28</v>
      </c>
      <c r="AN69" s="59">
        <v>938</v>
      </c>
      <c r="AO69" s="59">
        <v>593.75</v>
      </c>
      <c r="AP69" s="59">
        <v>645.92999999999995</v>
      </c>
      <c r="AQ69" s="59" t="s">
        <v>356</v>
      </c>
      <c r="AR69" s="59" t="s">
        <v>356</v>
      </c>
      <c r="AS69" s="59" t="s">
        <v>356</v>
      </c>
      <c r="AT69" s="59" t="s">
        <v>356</v>
      </c>
      <c r="AU69" s="59" t="s">
        <v>356</v>
      </c>
      <c r="AV69" s="59" t="s">
        <v>356</v>
      </c>
      <c r="AW69" s="59" t="s">
        <v>356</v>
      </c>
      <c r="AX69" s="59" t="s">
        <v>356</v>
      </c>
      <c r="AY69" s="59" t="s">
        <v>356</v>
      </c>
      <c r="AZ69" s="59" t="s">
        <v>356</v>
      </c>
      <c r="BA69" s="59" t="s">
        <v>356</v>
      </c>
      <c r="BB69" s="59" t="s">
        <v>356</v>
      </c>
      <c r="BC69" s="59">
        <v>956.97</v>
      </c>
      <c r="BD69" s="59" t="s">
        <v>356</v>
      </c>
      <c r="BE69" s="59">
        <v>870.5</v>
      </c>
      <c r="BF69" s="59">
        <v>2.0400000000000001E-2</v>
      </c>
      <c r="BG69" s="59">
        <f>오르비누적테이블!BG69</f>
        <v>0</v>
      </c>
    </row>
    <row r="70" spans="1:59" hidden="1">
      <c r="A70" s="59">
        <v>509.52</v>
      </c>
      <c r="B70" s="59">
        <v>572.97</v>
      </c>
      <c r="C70" s="59">
        <v>572.54</v>
      </c>
      <c r="D70" s="59">
        <v>508.18</v>
      </c>
      <c r="E70" s="59">
        <v>636.15</v>
      </c>
      <c r="F70" s="59">
        <v>636.15</v>
      </c>
      <c r="G70" s="59">
        <v>866.78</v>
      </c>
      <c r="H70" s="59">
        <v>857.2</v>
      </c>
      <c r="I70" s="59">
        <v>957.85</v>
      </c>
      <c r="J70" s="59">
        <v>444.7</v>
      </c>
      <c r="K70" s="59">
        <v>956.07</v>
      </c>
      <c r="L70" s="59" t="s">
        <v>356</v>
      </c>
      <c r="M70" s="59" t="s">
        <v>356</v>
      </c>
      <c r="N70" s="59" t="s">
        <v>356</v>
      </c>
      <c r="O70" s="59">
        <v>637.07000000000005</v>
      </c>
      <c r="P70" s="59">
        <v>572.97</v>
      </c>
      <c r="Q70" s="59">
        <v>959.21</v>
      </c>
      <c r="R70" s="59">
        <v>956.07</v>
      </c>
      <c r="S70" s="59">
        <v>477.17</v>
      </c>
      <c r="T70" s="59">
        <v>960.96</v>
      </c>
      <c r="U70" s="59">
        <v>561.22</v>
      </c>
      <c r="V70" s="59">
        <v>513</v>
      </c>
      <c r="W70" s="59">
        <v>512</v>
      </c>
      <c r="X70" s="59">
        <v>957.49</v>
      </c>
      <c r="Y70" s="59">
        <v>638.5</v>
      </c>
      <c r="Z70" s="59">
        <v>191.34</v>
      </c>
      <c r="AA70" s="59">
        <v>512</v>
      </c>
      <c r="AB70" s="59">
        <v>638.5</v>
      </c>
      <c r="AC70" s="59">
        <v>752</v>
      </c>
      <c r="AD70" s="59">
        <v>978.36</v>
      </c>
      <c r="AE70" s="59">
        <v>658.7</v>
      </c>
      <c r="AF70" s="59">
        <v>788.2</v>
      </c>
      <c r="AG70" s="59">
        <v>84.65</v>
      </c>
      <c r="AH70" s="59">
        <v>752.8</v>
      </c>
      <c r="AI70" s="59">
        <v>852.21</v>
      </c>
      <c r="AJ70" s="59">
        <v>94.1</v>
      </c>
      <c r="AK70" s="59">
        <v>958.73</v>
      </c>
      <c r="AL70" s="59">
        <v>382.12</v>
      </c>
      <c r="AM70" s="59">
        <v>997.46</v>
      </c>
      <c r="AN70" s="59">
        <v>938.6</v>
      </c>
      <c r="AO70" s="59">
        <v>594</v>
      </c>
      <c r="AP70" s="59">
        <v>647.33000000000004</v>
      </c>
      <c r="AQ70" s="59" t="s">
        <v>356</v>
      </c>
      <c r="AR70" s="59" t="s">
        <v>356</v>
      </c>
      <c r="AS70" s="59" t="s">
        <v>356</v>
      </c>
      <c r="AT70" s="59" t="s">
        <v>356</v>
      </c>
      <c r="AU70" s="59" t="s">
        <v>356</v>
      </c>
      <c r="AV70" s="59" t="s">
        <v>356</v>
      </c>
      <c r="AW70" s="59" t="s">
        <v>356</v>
      </c>
      <c r="AX70" s="59" t="s">
        <v>356</v>
      </c>
      <c r="AY70" s="59" t="s">
        <v>356</v>
      </c>
      <c r="AZ70" s="59" t="s">
        <v>356</v>
      </c>
      <c r="BA70" s="59" t="s">
        <v>356</v>
      </c>
      <c r="BB70" s="59" t="s">
        <v>356</v>
      </c>
      <c r="BC70" s="59">
        <v>957.33</v>
      </c>
      <c r="BD70" s="59" t="s">
        <v>356</v>
      </c>
      <c r="BE70" s="59">
        <v>870.79</v>
      </c>
      <c r="BF70" s="59">
        <v>1.9800000000000002E-2</v>
      </c>
      <c r="BG70" s="59">
        <f>오르비누적테이블!BG70</f>
        <v>0</v>
      </c>
    </row>
    <row r="71" spans="1:59" hidden="1">
      <c r="A71" s="59">
        <v>509.72</v>
      </c>
      <c r="B71" s="59">
        <v>573.15</v>
      </c>
      <c r="C71" s="59">
        <v>572.73</v>
      </c>
      <c r="D71" s="59">
        <v>508.43</v>
      </c>
      <c r="E71" s="59">
        <v>636.36</v>
      </c>
      <c r="F71" s="59">
        <v>636.36</v>
      </c>
      <c r="G71" s="59">
        <v>867.18</v>
      </c>
      <c r="H71" s="59">
        <v>857.55</v>
      </c>
      <c r="I71" s="59">
        <v>958.09</v>
      </c>
      <c r="J71" s="59">
        <v>444.87</v>
      </c>
      <c r="K71" s="59">
        <v>956.42</v>
      </c>
      <c r="L71" s="59" t="s">
        <v>356</v>
      </c>
      <c r="M71" s="59" t="s">
        <v>356</v>
      </c>
      <c r="N71" s="59" t="s">
        <v>356</v>
      </c>
      <c r="O71" s="59">
        <v>637.33000000000004</v>
      </c>
      <c r="P71" s="59">
        <v>573.15</v>
      </c>
      <c r="Q71" s="59">
        <v>959.57</v>
      </c>
      <c r="R71" s="59">
        <v>956.42</v>
      </c>
      <c r="S71" s="59">
        <v>477.31</v>
      </c>
      <c r="T71" s="59">
        <v>961.49</v>
      </c>
      <c r="U71" s="59">
        <v>561.47</v>
      </c>
      <c r="V71" s="59">
        <v>513</v>
      </c>
      <c r="W71" s="59">
        <v>512</v>
      </c>
      <c r="X71" s="59">
        <v>958.02</v>
      </c>
      <c r="Y71" s="59">
        <v>638.5</v>
      </c>
      <c r="Z71" s="59">
        <v>191.4</v>
      </c>
      <c r="AA71" s="59">
        <v>512</v>
      </c>
      <c r="AB71" s="59">
        <v>638.5</v>
      </c>
      <c r="AC71" s="59">
        <v>752</v>
      </c>
      <c r="AD71" s="59">
        <v>979.36</v>
      </c>
      <c r="AE71" s="59">
        <v>659.4</v>
      </c>
      <c r="AF71" s="59">
        <v>788.4</v>
      </c>
      <c r="AG71" s="59">
        <v>84.74</v>
      </c>
      <c r="AH71" s="59">
        <v>753.6</v>
      </c>
      <c r="AI71" s="59">
        <v>853.02</v>
      </c>
      <c r="AJ71" s="59">
        <v>94.2</v>
      </c>
      <c r="AK71" s="59">
        <v>959.13</v>
      </c>
      <c r="AL71" s="59">
        <v>382.32</v>
      </c>
      <c r="AM71" s="59">
        <v>997.66</v>
      </c>
      <c r="AN71" s="59">
        <v>939.6</v>
      </c>
      <c r="AO71" s="59">
        <v>594.38</v>
      </c>
      <c r="AP71" s="59">
        <v>648.20000000000005</v>
      </c>
      <c r="AQ71" s="59" t="s">
        <v>356</v>
      </c>
      <c r="AR71" s="59" t="s">
        <v>356</v>
      </c>
      <c r="AS71" s="59" t="s">
        <v>356</v>
      </c>
      <c r="AT71" s="59" t="s">
        <v>356</v>
      </c>
      <c r="AU71" s="59" t="s">
        <v>356</v>
      </c>
      <c r="AV71" s="59" t="s">
        <v>356</v>
      </c>
      <c r="AW71" s="59" t="s">
        <v>356</v>
      </c>
      <c r="AX71" s="59" t="s">
        <v>356</v>
      </c>
      <c r="AY71" s="59" t="s">
        <v>356</v>
      </c>
      <c r="AZ71" s="59" t="s">
        <v>356</v>
      </c>
      <c r="BA71" s="59" t="s">
        <v>356</v>
      </c>
      <c r="BB71" s="59" t="s">
        <v>356</v>
      </c>
      <c r="BC71" s="59">
        <v>957.88</v>
      </c>
      <c r="BD71" s="59" t="s">
        <v>356</v>
      </c>
      <c r="BE71" s="59">
        <v>871.05</v>
      </c>
      <c r="BF71" s="59">
        <v>1.9099999999999999E-2</v>
      </c>
      <c r="BG71" s="59">
        <f>오르비누적테이블!BG71</f>
        <v>0</v>
      </c>
    </row>
    <row r="72" spans="1:59" hidden="1">
      <c r="A72" s="59">
        <v>509.89</v>
      </c>
      <c r="B72" s="59">
        <v>573.41999999999996</v>
      </c>
      <c r="C72" s="59">
        <v>572.99</v>
      </c>
      <c r="D72" s="59">
        <v>508.65</v>
      </c>
      <c r="E72" s="59">
        <v>636.65</v>
      </c>
      <c r="F72" s="59">
        <v>636.65</v>
      </c>
      <c r="G72" s="59">
        <v>867.49</v>
      </c>
      <c r="H72" s="59">
        <v>857.79</v>
      </c>
      <c r="I72" s="59">
        <v>958.48</v>
      </c>
      <c r="J72" s="59">
        <v>445.04</v>
      </c>
      <c r="K72" s="59">
        <v>956.79</v>
      </c>
      <c r="L72" s="59" t="s">
        <v>356</v>
      </c>
      <c r="M72" s="59" t="s">
        <v>356</v>
      </c>
      <c r="N72" s="59" t="s">
        <v>356</v>
      </c>
      <c r="O72" s="59">
        <v>637.6</v>
      </c>
      <c r="P72" s="59">
        <v>573.41999999999996</v>
      </c>
      <c r="Q72" s="59">
        <v>959.9</v>
      </c>
      <c r="R72" s="59">
        <v>956.79</v>
      </c>
      <c r="S72" s="59">
        <v>477.5</v>
      </c>
      <c r="T72" s="59">
        <v>961.81</v>
      </c>
      <c r="U72" s="59">
        <v>561.70000000000005</v>
      </c>
      <c r="V72" s="59">
        <v>514</v>
      </c>
      <c r="W72" s="59">
        <v>512</v>
      </c>
      <c r="X72" s="59">
        <v>958.56</v>
      </c>
      <c r="Y72" s="59">
        <v>639</v>
      </c>
      <c r="Z72" s="59">
        <v>191.52</v>
      </c>
      <c r="AA72" s="59">
        <v>512</v>
      </c>
      <c r="AB72" s="59">
        <v>639</v>
      </c>
      <c r="AC72" s="59">
        <v>753</v>
      </c>
      <c r="AD72" s="59">
        <v>979.84</v>
      </c>
      <c r="AE72" s="59">
        <v>659.4</v>
      </c>
      <c r="AF72" s="59">
        <v>788.4</v>
      </c>
      <c r="AG72" s="59">
        <v>84.83</v>
      </c>
      <c r="AH72" s="59">
        <v>753.6</v>
      </c>
      <c r="AI72" s="59">
        <v>853.02</v>
      </c>
      <c r="AJ72" s="59">
        <v>94.2</v>
      </c>
      <c r="AK72" s="59">
        <v>959.62</v>
      </c>
      <c r="AL72" s="59">
        <v>382.53</v>
      </c>
      <c r="AM72" s="59">
        <v>997.86</v>
      </c>
      <c r="AN72" s="59">
        <v>940.2</v>
      </c>
      <c r="AO72" s="59">
        <v>594.63</v>
      </c>
      <c r="AP72" s="59">
        <v>649.08000000000004</v>
      </c>
      <c r="AQ72" s="59" t="s">
        <v>356</v>
      </c>
      <c r="AR72" s="59" t="s">
        <v>356</v>
      </c>
      <c r="AS72" s="59" t="s">
        <v>356</v>
      </c>
      <c r="AT72" s="59" t="s">
        <v>356</v>
      </c>
      <c r="AU72" s="59" t="s">
        <v>356</v>
      </c>
      <c r="AV72" s="59" t="s">
        <v>356</v>
      </c>
      <c r="AW72" s="59" t="s">
        <v>356</v>
      </c>
      <c r="AX72" s="59" t="s">
        <v>356</v>
      </c>
      <c r="AY72" s="59" t="s">
        <v>356</v>
      </c>
      <c r="AZ72" s="59" t="s">
        <v>356</v>
      </c>
      <c r="BA72" s="59" t="s">
        <v>356</v>
      </c>
      <c r="BB72" s="59" t="s">
        <v>356</v>
      </c>
      <c r="BC72" s="59">
        <v>958.31</v>
      </c>
      <c r="BD72" s="59" t="s">
        <v>356</v>
      </c>
      <c r="BE72" s="59">
        <v>871.32</v>
      </c>
      <c r="BF72" s="59">
        <v>1.8499999999999999E-2</v>
      </c>
      <c r="BG72" s="59">
        <f>오르비누적테이블!BG72</f>
        <v>0</v>
      </c>
    </row>
    <row r="73" spans="1:59" hidden="1">
      <c r="A73" s="59">
        <v>510.14</v>
      </c>
      <c r="B73" s="59">
        <v>573.62</v>
      </c>
      <c r="C73" s="59">
        <v>573.26</v>
      </c>
      <c r="D73" s="59">
        <v>509</v>
      </c>
      <c r="E73" s="59">
        <v>636.96</v>
      </c>
      <c r="F73" s="59">
        <v>636.96</v>
      </c>
      <c r="G73" s="59">
        <v>867.86</v>
      </c>
      <c r="H73" s="59">
        <v>858.24</v>
      </c>
      <c r="I73" s="59">
        <v>958.94</v>
      </c>
      <c r="J73" s="59">
        <v>445.29</v>
      </c>
      <c r="K73" s="59">
        <v>957.24</v>
      </c>
      <c r="L73" s="59" t="s">
        <v>356</v>
      </c>
      <c r="M73" s="59" t="s">
        <v>356</v>
      </c>
      <c r="N73" s="59" t="s">
        <v>356</v>
      </c>
      <c r="O73" s="59">
        <v>637.88</v>
      </c>
      <c r="P73" s="59">
        <v>573.62</v>
      </c>
      <c r="Q73" s="59">
        <v>960.47</v>
      </c>
      <c r="R73" s="59">
        <v>957.25</v>
      </c>
      <c r="S73" s="59">
        <v>477.68</v>
      </c>
      <c r="T73" s="59">
        <v>962.26</v>
      </c>
      <c r="U73" s="59">
        <v>561.98</v>
      </c>
      <c r="V73" s="59">
        <v>514</v>
      </c>
      <c r="W73" s="59">
        <v>513</v>
      </c>
      <c r="X73" s="59">
        <v>959</v>
      </c>
      <c r="Y73" s="59">
        <v>639.5</v>
      </c>
      <c r="Z73" s="59">
        <v>191.64</v>
      </c>
      <c r="AA73" s="59">
        <v>513</v>
      </c>
      <c r="AB73" s="59">
        <v>639.5</v>
      </c>
      <c r="AC73" s="59">
        <v>754</v>
      </c>
      <c r="AD73" s="59">
        <v>980.36</v>
      </c>
      <c r="AE73" s="59">
        <v>660.1</v>
      </c>
      <c r="AF73" s="59">
        <v>788.6</v>
      </c>
      <c r="AG73" s="59">
        <v>84.87</v>
      </c>
      <c r="AH73" s="59">
        <v>754.4</v>
      </c>
      <c r="AI73" s="59">
        <v>853.83</v>
      </c>
      <c r="AJ73" s="59">
        <v>94.3</v>
      </c>
      <c r="AK73" s="59">
        <v>960.21</v>
      </c>
      <c r="AL73" s="59">
        <v>382.72</v>
      </c>
      <c r="AM73" s="59">
        <v>998.06</v>
      </c>
      <c r="AN73" s="59">
        <v>941.4</v>
      </c>
      <c r="AO73" s="59">
        <v>595</v>
      </c>
      <c r="AP73" s="59">
        <v>649.78</v>
      </c>
      <c r="AQ73" s="59" t="s">
        <v>356</v>
      </c>
      <c r="AR73" s="59" t="s">
        <v>356</v>
      </c>
      <c r="AS73" s="59" t="s">
        <v>356</v>
      </c>
      <c r="AT73" s="59" t="s">
        <v>356</v>
      </c>
      <c r="AU73" s="59" t="s">
        <v>356</v>
      </c>
      <c r="AV73" s="59" t="s">
        <v>356</v>
      </c>
      <c r="AW73" s="59" t="s">
        <v>356</v>
      </c>
      <c r="AX73" s="59" t="s">
        <v>356</v>
      </c>
      <c r="AY73" s="59" t="s">
        <v>356</v>
      </c>
      <c r="AZ73" s="59" t="s">
        <v>356</v>
      </c>
      <c r="BA73" s="59" t="s">
        <v>356</v>
      </c>
      <c r="BB73" s="59" t="s">
        <v>356</v>
      </c>
      <c r="BC73" s="59">
        <v>958.77</v>
      </c>
      <c r="BD73" s="59" t="s">
        <v>356</v>
      </c>
      <c r="BE73" s="59">
        <v>871.74</v>
      </c>
      <c r="BF73" s="59">
        <v>1.7899999999999999E-2</v>
      </c>
      <c r="BG73" s="59">
        <f>오르비누적테이블!BG73</f>
        <v>0</v>
      </c>
    </row>
    <row r="74" spans="1:59" hidden="1">
      <c r="A74" s="59">
        <v>510.42</v>
      </c>
      <c r="B74" s="59">
        <v>573.92999999999995</v>
      </c>
      <c r="C74" s="59">
        <v>573.51</v>
      </c>
      <c r="D74" s="59">
        <v>509.23</v>
      </c>
      <c r="E74" s="59">
        <v>637.23</v>
      </c>
      <c r="F74" s="59">
        <v>637.23</v>
      </c>
      <c r="G74" s="59">
        <v>868.36</v>
      </c>
      <c r="H74" s="59">
        <v>858.84</v>
      </c>
      <c r="I74" s="59">
        <v>959.42</v>
      </c>
      <c r="J74" s="59">
        <v>445.54</v>
      </c>
      <c r="K74" s="59">
        <v>957.74</v>
      </c>
      <c r="L74" s="59" t="s">
        <v>356</v>
      </c>
      <c r="M74" s="59" t="s">
        <v>356</v>
      </c>
      <c r="N74" s="59" t="s">
        <v>356</v>
      </c>
      <c r="O74" s="59">
        <v>638.30999999999995</v>
      </c>
      <c r="P74" s="59">
        <v>573.92999999999995</v>
      </c>
      <c r="Q74" s="59">
        <v>961.08</v>
      </c>
      <c r="R74" s="59">
        <v>957.74</v>
      </c>
      <c r="S74" s="59">
        <v>477.84</v>
      </c>
      <c r="T74" s="59">
        <v>962.68</v>
      </c>
      <c r="U74" s="59">
        <v>562.25</v>
      </c>
      <c r="V74" s="59">
        <v>514</v>
      </c>
      <c r="W74" s="59">
        <v>513</v>
      </c>
      <c r="X74" s="59">
        <v>959.47</v>
      </c>
      <c r="Y74" s="59">
        <v>639.5</v>
      </c>
      <c r="Z74" s="59">
        <v>191.7</v>
      </c>
      <c r="AA74" s="59">
        <v>513</v>
      </c>
      <c r="AB74" s="59">
        <v>639.5</v>
      </c>
      <c r="AC74" s="59">
        <v>755</v>
      </c>
      <c r="AD74" s="59">
        <v>981.24</v>
      </c>
      <c r="AE74" s="59">
        <v>660.8</v>
      </c>
      <c r="AF74" s="59">
        <v>788.8</v>
      </c>
      <c r="AG74" s="59">
        <v>84.96</v>
      </c>
      <c r="AH74" s="59">
        <v>755.2</v>
      </c>
      <c r="AI74" s="59">
        <v>854.64</v>
      </c>
      <c r="AJ74" s="59">
        <v>94.4</v>
      </c>
      <c r="AK74" s="59">
        <v>960.77</v>
      </c>
      <c r="AL74" s="59">
        <v>383</v>
      </c>
      <c r="AM74" s="59">
        <v>998.26</v>
      </c>
      <c r="AN74" s="59">
        <v>942.6</v>
      </c>
      <c r="AO74" s="59">
        <v>595.38</v>
      </c>
      <c r="AP74" s="59">
        <v>650.65</v>
      </c>
      <c r="AQ74" s="59" t="s">
        <v>356</v>
      </c>
      <c r="AR74" s="59" t="s">
        <v>356</v>
      </c>
      <c r="AS74" s="59" t="s">
        <v>356</v>
      </c>
      <c r="AT74" s="59" t="s">
        <v>356</v>
      </c>
      <c r="AU74" s="59" t="s">
        <v>356</v>
      </c>
      <c r="AV74" s="59" t="s">
        <v>356</v>
      </c>
      <c r="AW74" s="59" t="s">
        <v>356</v>
      </c>
      <c r="AX74" s="59" t="s">
        <v>356</v>
      </c>
      <c r="AY74" s="59" t="s">
        <v>356</v>
      </c>
      <c r="AZ74" s="59" t="s">
        <v>356</v>
      </c>
      <c r="BA74" s="59" t="s">
        <v>356</v>
      </c>
      <c r="BB74" s="59" t="s">
        <v>356</v>
      </c>
      <c r="BC74" s="59">
        <v>959.25</v>
      </c>
      <c r="BD74" s="59" t="s">
        <v>356</v>
      </c>
      <c r="BE74" s="59">
        <v>872.09</v>
      </c>
      <c r="BF74" s="59">
        <v>1.72E-2</v>
      </c>
      <c r="BG74" s="59">
        <f>오르비누적테이블!BG74</f>
        <v>0</v>
      </c>
    </row>
    <row r="75" spans="1:59" hidden="1">
      <c r="A75" s="59">
        <v>510.65</v>
      </c>
      <c r="B75" s="59">
        <v>574.29</v>
      </c>
      <c r="C75" s="59">
        <v>573.79999999999995</v>
      </c>
      <c r="D75" s="59">
        <v>509.47</v>
      </c>
      <c r="E75" s="59">
        <v>637.54999999999995</v>
      </c>
      <c r="F75" s="59">
        <v>637.54999999999995</v>
      </c>
      <c r="G75" s="59">
        <v>868.77</v>
      </c>
      <c r="H75" s="59">
        <v>859.24</v>
      </c>
      <c r="I75" s="59">
        <v>960.04</v>
      </c>
      <c r="J75" s="59">
        <v>445.78</v>
      </c>
      <c r="K75" s="59">
        <v>958.24</v>
      </c>
      <c r="L75" s="59" t="s">
        <v>356</v>
      </c>
      <c r="M75" s="59" t="s">
        <v>356</v>
      </c>
      <c r="N75" s="59" t="s">
        <v>356</v>
      </c>
      <c r="O75" s="59">
        <v>638.69000000000005</v>
      </c>
      <c r="P75" s="59">
        <v>574.29</v>
      </c>
      <c r="Q75" s="59">
        <v>961.58</v>
      </c>
      <c r="R75" s="59">
        <v>958.24</v>
      </c>
      <c r="S75" s="59">
        <v>478.12</v>
      </c>
      <c r="T75" s="59">
        <v>963.29</v>
      </c>
      <c r="U75" s="59">
        <v>562.5</v>
      </c>
      <c r="V75" s="59">
        <v>514</v>
      </c>
      <c r="W75" s="59">
        <v>513</v>
      </c>
      <c r="X75" s="59">
        <v>959.93</v>
      </c>
      <c r="Y75" s="59">
        <v>640</v>
      </c>
      <c r="Z75" s="59">
        <v>191.82</v>
      </c>
      <c r="AA75" s="59">
        <v>513</v>
      </c>
      <c r="AB75" s="59">
        <v>640</v>
      </c>
      <c r="AC75" s="59">
        <v>756</v>
      </c>
      <c r="AD75" s="59">
        <v>981.84</v>
      </c>
      <c r="AE75" s="59">
        <v>662.2</v>
      </c>
      <c r="AF75" s="59">
        <v>789.2</v>
      </c>
      <c r="AG75" s="59">
        <v>85.05</v>
      </c>
      <c r="AH75" s="59">
        <v>756.8</v>
      </c>
      <c r="AI75" s="59">
        <v>856.26</v>
      </c>
      <c r="AJ75" s="59">
        <v>94.6</v>
      </c>
      <c r="AK75" s="59">
        <v>961.48</v>
      </c>
      <c r="AL75" s="59">
        <v>383.22</v>
      </c>
      <c r="AM75" s="59">
        <v>998.4</v>
      </c>
      <c r="AN75" s="59">
        <v>943.4</v>
      </c>
      <c r="AO75" s="59">
        <v>595.75</v>
      </c>
      <c r="AP75" s="59">
        <v>651.70000000000005</v>
      </c>
      <c r="AQ75" s="59" t="s">
        <v>356</v>
      </c>
      <c r="AR75" s="59" t="s">
        <v>356</v>
      </c>
      <c r="AS75" s="59" t="s">
        <v>356</v>
      </c>
      <c r="AT75" s="59" t="s">
        <v>356</v>
      </c>
      <c r="AU75" s="59" t="s">
        <v>356</v>
      </c>
      <c r="AV75" s="59" t="s">
        <v>356</v>
      </c>
      <c r="AW75" s="59" t="s">
        <v>356</v>
      </c>
      <c r="AX75" s="59" t="s">
        <v>356</v>
      </c>
      <c r="AY75" s="59" t="s">
        <v>356</v>
      </c>
      <c r="AZ75" s="59" t="s">
        <v>356</v>
      </c>
      <c r="BA75" s="59" t="s">
        <v>356</v>
      </c>
      <c r="BB75" s="59" t="s">
        <v>356</v>
      </c>
      <c r="BC75" s="59">
        <v>959.86</v>
      </c>
      <c r="BD75" s="59" t="s">
        <v>356</v>
      </c>
      <c r="BE75" s="59">
        <v>872.42</v>
      </c>
      <c r="BF75" s="59">
        <v>1.66E-2</v>
      </c>
      <c r="BG75" s="59">
        <f>오르비누적테이블!BG75</f>
        <v>0</v>
      </c>
    </row>
    <row r="76" spans="1:59" hidden="1">
      <c r="A76" s="59">
        <v>510.92</v>
      </c>
      <c r="B76" s="59">
        <v>574.59</v>
      </c>
      <c r="C76" s="59">
        <v>574.24</v>
      </c>
      <c r="D76" s="59">
        <v>509.73</v>
      </c>
      <c r="E76" s="59">
        <v>638.03</v>
      </c>
      <c r="F76" s="59">
        <v>638.03</v>
      </c>
      <c r="G76" s="59">
        <v>869.19</v>
      </c>
      <c r="H76" s="59">
        <v>859.76</v>
      </c>
      <c r="I76" s="59">
        <v>960.61</v>
      </c>
      <c r="J76" s="59">
        <v>446.03</v>
      </c>
      <c r="K76" s="59">
        <v>958.83</v>
      </c>
      <c r="L76" s="59" t="s">
        <v>356</v>
      </c>
      <c r="M76" s="59" t="s">
        <v>356</v>
      </c>
      <c r="N76" s="59" t="s">
        <v>356</v>
      </c>
      <c r="O76" s="59">
        <v>639.05999999999995</v>
      </c>
      <c r="P76" s="59">
        <v>574.59</v>
      </c>
      <c r="Q76" s="59">
        <v>962.2</v>
      </c>
      <c r="R76" s="59">
        <v>958.83</v>
      </c>
      <c r="S76" s="59">
        <v>478.31</v>
      </c>
      <c r="T76" s="59">
        <v>963.85</v>
      </c>
      <c r="U76" s="59">
        <v>562.82000000000005</v>
      </c>
      <c r="V76" s="59">
        <v>515</v>
      </c>
      <c r="W76" s="59">
        <v>513</v>
      </c>
      <c r="X76" s="59">
        <v>960.56</v>
      </c>
      <c r="Y76" s="59">
        <v>640.5</v>
      </c>
      <c r="Z76" s="59">
        <v>191.94</v>
      </c>
      <c r="AA76" s="59">
        <v>513</v>
      </c>
      <c r="AB76" s="59">
        <v>640.5</v>
      </c>
      <c r="AC76" s="59">
        <v>756</v>
      </c>
      <c r="AD76" s="59">
        <v>982.36</v>
      </c>
      <c r="AE76" s="59">
        <v>662.9</v>
      </c>
      <c r="AF76" s="59">
        <v>789.4</v>
      </c>
      <c r="AG76" s="59">
        <v>85.19</v>
      </c>
      <c r="AH76" s="59">
        <v>757.6</v>
      </c>
      <c r="AI76" s="59">
        <v>857.07</v>
      </c>
      <c r="AJ76" s="59">
        <v>94.7</v>
      </c>
      <c r="AK76" s="59">
        <v>962.13</v>
      </c>
      <c r="AL76" s="59">
        <v>383.48</v>
      </c>
      <c r="AM76" s="59">
        <v>998.64</v>
      </c>
      <c r="AN76" s="59">
        <v>944.4</v>
      </c>
      <c r="AO76" s="59">
        <v>596.13</v>
      </c>
      <c r="AP76" s="59">
        <v>652.75</v>
      </c>
      <c r="AQ76" s="59" t="s">
        <v>356</v>
      </c>
      <c r="AR76" s="59" t="s">
        <v>356</v>
      </c>
      <c r="AS76" s="59" t="s">
        <v>356</v>
      </c>
      <c r="AT76" s="59" t="s">
        <v>356</v>
      </c>
      <c r="AU76" s="59" t="s">
        <v>356</v>
      </c>
      <c r="AV76" s="59" t="s">
        <v>356</v>
      </c>
      <c r="AW76" s="59" t="s">
        <v>356</v>
      </c>
      <c r="AX76" s="59" t="s">
        <v>356</v>
      </c>
      <c r="AY76" s="59" t="s">
        <v>356</v>
      </c>
      <c r="AZ76" s="59" t="s">
        <v>356</v>
      </c>
      <c r="BA76" s="59" t="s">
        <v>356</v>
      </c>
      <c r="BB76" s="59" t="s">
        <v>356</v>
      </c>
      <c r="BC76" s="59">
        <v>960.39</v>
      </c>
      <c r="BD76" s="59" t="s">
        <v>356</v>
      </c>
      <c r="BE76" s="59">
        <v>872.7</v>
      </c>
      <c r="BF76" s="59">
        <v>1.6E-2</v>
      </c>
      <c r="BG76" s="59">
        <f>오르비누적테이블!BG76</f>
        <v>0</v>
      </c>
    </row>
    <row r="77" spans="1:59" hidden="1">
      <c r="A77" s="59">
        <v>511.06</v>
      </c>
      <c r="B77" s="59">
        <v>574.76</v>
      </c>
      <c r="C77" s="59">
        <v>574.36</v>
      </c>
      <c r="D77" s="59">
        <v>509.91</v>
      </c>
      <c r="E77" s="59">
        <v>638.16999999999996</v>
      </c>
      <c r="F77" s="59">
        <v>638.16999999999996</v>
      </c>
      <c r="G77" s="59">
        <v>869.45</v>
      </c>
      <c r="H77" s="59">
        <v>859.98</v>
      </c>
      <c r="I77" s="59">
        <v>960.81</v>
      </c>
      <c r="J77" s="59">
        <v>446.19</v>
      </c>
      <c r="K77" s="59">
        <v>959.03</v>
      </c>
      <c r="L77" s="59" t="s">
        <v>356</v>
      </c>
      <c r="M77" s="59" t="s">
        <v>356</v>
      </c>
      <c r="N77" s="59" t="s">
        <v>356</v>
      </c>
      <c r="O77" s="59">
        <v>639.22</v>
      </c>
      <c r="P77" s="59">
        <v>574.76</v>
      </c>
      <c r="Q77" s="59">
        <v>962.48</v>
      </c>
      <c r="R77" s="59">
        <v>959.04</v>
      </c>
      <c r="S77" s="59">
        <v>478.42</v>
      </c>
      <c r="T77" s="59">
        <v>964.15</v>
      </c>
      <c r="U77" s="59">
        <v>562.94000000000005</v>
      </c>
      <c r="V77" s="59">
        <v>515</v>
      </c>
      <c r="W77" s="59">
        <v>514</v>
      </c>
      <c r="X77" s="59">
        <v>960.94</v>
      </c>
      <c r="Y77" s="59">
        <v>640.5</v>
      </c>
      <c r="Z77" s="59">
        <v>192</v>
      </c>
      <c r="AA77" s="59">
        <v>514</v>
      </c>
      <c r="AB77" s="59">
        <v>640.5</v>
      </c>
      <c r="AC77" s="59">
        <v>757</v>
      </c>
      <c r="AD77" s="59">
        <v>983.24</v>
      </c>
      <c r="AE77" s="59">
        <v>662.9</v>
      </c>
      <c r="AF77" s="59">
        <v>789.4</v>
      </c>
      <c r="AG77" s="59">
        <v>85.19</v>
      </c>
      <c r="AH77" s="59">
        <v>757.6</v>
      </c>
      <c r="AI77" s="59">
        <v>857.07</v>
      </c>
      <c r="AJ77" s="59">
        <v>94.7</v>
      </c>
      <c r="AK77" s="59">
        <v>962.42</v>
      </c>
      <c r="AL77" s="59">
        <v>383.57</v>
      </c>
      <c r="AM77" s="59">
        <v>998.84</v>
      </c>
      <c r="AN77" s="59">
        <v>945</v>
      </c>
      <c r="AO77" s="59">
        <v>596.38</v>
      </c>
      <c r="AP77" s="59">
        <v>653.45000000000005</v>
      </c>
      <c r="AQ77" s="59" t="s">
        <v>356</v>
      </c>
      <c r="AR77" s="59" t="s">
        <v>356</v>
      </c>
      <c r="AS77" s="59" t="s">
        <v>356</v>
      </c>
      <c r="AT77" s="59" t="s">
        <v>356</v>
      </c>
      <c r="AU77" s="59" t="s">
        <v>356</v>
      </c>
      <c r="AV77" s="59" t="s">
        <v>356</v>
      </c>
      <c r="AW77" s="59" t="s">
        <v>356</v>
      </c>
      <c r="AX77" s="59" t="s">
        <v>356</v>
      </c>
      <c r="AY77" s="59" t="s">
        <v>356</v>
      </c>
      <c r="AZ77" s="59" t="s">
        <v>356</v>
      </c>
      <c r="BA77" s="59" t="s">
        <v>356</v>
      </c>
      <c r="BB77" s="59" t="s">
        <v>356</v>
      </c>
      <c r="BC77" s="59">
        <v>960.68</v>
      </c>
      <c r="BD77" s="59" t="s">
        <v>356</v>
      </c>
      <c r="BE77" s="59">
        <v>872.94</v>
      </c>
      <c r="BF77" s="59">
        <v>1.5599999999999999E-2</v>
      </c>
      <c r="BG77" s="59">
        <f>오르비누적테이블!BG77</f>
        <v>0</v>
      </c>
    </row>
    <row r="78" spans="1:59" hidden="1">
      <c r="A78" s="59">
        <v>511.26</v>
      </c>
      <c r="B78" s="59">
        <v>574.96</v>
      </c>
      <c r="C78" s="59">
        <v>574.57000000000005</v>
      </c>
      <c r="D78" s="59">
        <v>510.03</v>
      </c>
      <c r="E78" s="59">
        <v>638.4</v>
      </c>
      <c r="F78" s="59">
        <v>638.4</v>
      </c>
      <c r="G78" s="59">
        <v>869.65</v>
      </c>
      <c r="H78" s="59">
        <v>860.33</v>
      </c>
      <c r="I78" s="59">
        <v>961.07</v>
      </c>
      <c r="J78" s="59">
        <v>446.29</v>
      </c>
      <c r="K78" s="59">
        <v>959.39</v>
      </c>
      <c r="L78" s="59" t="s">
        <v>356</v>
      </c>
      <c r="M78" s="59" t="s">
        <v>356</v>
      </c>
      <c r="N78" s="59" t="s">
        <v>356</v>
      </c>
      <c r="O78" s="59">
        <v>639.44000000000005</v>
      </c>
      <c r="P78" s="59">
        <v>574.96</v>
      </c>
      <c r="Q78" s="59">
        <v>962.75</v>
      </c>
      <c r="R78" s="59">
        <v>959.38</v>
      </c>
      <c r="S78" s="59">
        <v>478.54</v>
      </c>
      <c r="T78" s="59">
        <v>964.39</v>
      </c>
      <c r="U78" s="59">
        <v>563.16</v>
      </c>
      <c r="V78" s="59">
        <v>515</v>
      </c>
      <c r="W78" s="59">
        <v>514</v>
      </c>
      <c r="X78" s="59">
        <v>961.31</v>
      </c>
      <c r="Y78" s="59">
        <v>640.5</v>
      </c>
      <c r="Z78" s="59">
        <v>192.06</v>
      </c>
      <c r="AA78" s="59">
        <v>514</v>
      </c>
      <c r="AB78" s="59">
        <v>640.5</v>
      </c>
      <c r="AC78" s="59">
        <v>757</v>
      </c>
      <c r="AD78" s="59">
        <v>983.36</v>
      </c>
      <c r="AE78" s="59">
        <v>663.6</v>
      </c>
      <c r="AF78" s="59">
        <v>789.6</v>
      </c>
      <c r="AG78" s="59">
        <v>85.28</v>
      </c>
      <c r="AH78" s="59">
        <v>758.4</v>
      </c>
      <c r="AI78" s="59">
        <v>857.88</v>
      </c>
      <c r="AJ78" s="59">
        <v>94.8</v>
      </c>
      <c r="AK78" s="59">
        <v>962.75</v>
      </c>
      <c r="AL78" s="59">
        <v>383.68</v>
      </c>
      <c r="AM78" s="59">
        <v>998.94</v>
      </c>
      <c r="AN78" s="59">
        <v>945.6</v>
      </c>
      <c r="AO78" s="59">
        <v>596.5</v>
      </c>
      <c r="AP78" s="59">
        <v>653.98</v>
      </c>
      <c r="AQ78" s="59" t="s">
        <v>356</v>
      </c>
      <c r="AR78" s="59" t="s">
        <v>356</v>
      </c>
      <c r="AS78" s="59" t="s">
        <v>356</v>
      </c>
      <c r="AT78" s="59" t="s">
        <v>356</v>
      </c>
      <c r="AU78" s="59" t="s">
        <v>356</v>
      </c>
      <c r="AV78" s="59" t="s">
        <v>356</v>
      </c>
      <c r="AW78" s="59" t="s">
        <v>356</v>
      </c>
      <c r="AX78" s="59" t="s">
        <v>356</v>
      </c>
      <c r="AY78" s="59" t="s">
        <v>356</v>
      </c>
      <c r="AZ78" s="59" t="s">
        <v>356</v>
      </c>
      <c r="BA78" s="59" t="s">
        <v>356</v>
      </c>
      <c r="BB78" s="59" t="s">
        <v>356</v>
      </c>
      <c r="BC78" s="59">
        <v>960.99</v>
      </c>
      <c r="BD78" s="59" t="s">
        <v>356</v>
      </c>
      <c r="BE78" s="59">
        <v>873.13</v>
      </c>
      <c r="BF78" s="59">
        <v>1.5299999999999999E-2</v>
      </c>
      <c r="BG78" s="59">
        <f>오르비누적테이블!BG78</f>
        <v>0</v>
      </c>
    </row>
    <row r="79" spans="1:59" hidden="1">
      <c r="A79" s="59">
        <v>511.39</v>
      </c>
      <c r="B79" s="59">
        <v>575.13</v>
      </c>
      <c r="C79" s="59">
        <v>574.69000000000005</v>
      </c>
      <c r="D79" s="59">
        <v>510.17</v>
      </c>
      <c r="E79" s="59">
        <v>638.54</v>
      </c>
      <c r="F79" s="59">
        <v>638.54</v>
      </c>
      <c r="G79" s="59">
        <v>869.93</v>
      </c>
      <c r="H79" s="59">
        <v>860.45</v>
      </c>
      <c r="I79" s="59">
        <v>961.4</v>
      </c>
      <c r="J79" s="59">
        <v>446.43</v>
      </c>
      <c r="K79" s="59">
        <v>959.82</v>
      </c>
      <c r="L79" s="59" t="s">
        <v>356</v>
      </c>
      <c r="M79" s="59" t="s">
        <v>356</v>
      </c>
      <c r="N79" s="59" t="s">
        <v>356</v>
      </c>
      <c r="O79" s="59">
        <v>639.65</v>
      </c>
      <c r="P79" s="59">
        <v>575.13</v>
      </c>
      <c r="Q79" s="59">
        <v>963.03</v>
      </c>
      <c r="R79" s="59">
        <v>959.82</v>
      </c>
      <c r="S79" s="59">
        <v>478.69</v>
      </c>
      <c r="T79" s="59">
        <v>964.6</v>
      </c>
      <c r="U79" s="59">
        <v>563.30999999999995</v>
      </c>
      <c r="V79" s="59">
        <v>515</v>
      </c>
      <c r="W79" s="59">
        <v>514</v>
      </c>
      <c r="X79" s="59">
        <v>961.73</v>
      </c>
      <c r="Y79" s="59">
        <v>641</v>
      </c>
      <c r="Z79" s="59">
        <v>192.12</v>
      </c>
      <c r="AA79" s="59">
        <v>514</v>
      </c>
      <c r="AB79" s="59">
        <v>641</v>
      </c>
      <c r="AC79" s="59">
        <v>757</v>
      </c>
      <c r="AD79" s="59">
        <v>983.84</v>
      </c>
      <c r="AE79" s="59">
        <v>663.6</v>
      </c>
      <c r="AF79" s="59">
        <v>789.6</v>
      </c>
      <c r="AG79" s="59">
        <v>85.32</v>
      </c>
      <c r="AH79" s="59">
        <v>758.4</v>
      </c>
      <c r="AI79" s="59">
        <v>857.88</v>
      </c>
      <c r="AJ79" s="59">
        <v>94.8</v>
      </c>
      <c r="AK79" s="59">
        <v>963.03</v>
      </c>
      <c r="AL79" s="59">
        <v>383.81</v>
      </c>
      <c r="AM79" s="59">
        <v>999.06</v>
      </c>
      <c r="AN79" s="59">
        <v>946</v>
      </c>
      <c r="AO79" s="59">
        <v>596.75</v>
      </c>
      <c r="AP79" s="59">
        <v>654.5</v>
      </c>
      <c r="AQ79" s="59" t="s">
        <v>356</v>
      </c>
      <c r="AR79" s="59" t="s">
        <v>356</v>
      </c>
      <c r="AS79" s="59" t="s">
        <v>356</v>
      </c>
      <c r="AT79" s="59" t="s">
        <v>356</v>
      </c>
      <c r="AU79" s="59" t="s">
        <v>356</v>
      </c>
      <c r="AV79" s="59" t="s">
        <v>356</v>
      </c>
      <c r="AW79" s="59" t="s">
        <v>356</v>
      </c>
      <c r="AX79" s="59" t="s">
        <v>356</v>
      </c>
      <c r="AY79" s="59" t="s">
        <v>356</v>
      </c>
      <c r="AZ79" s="59" t="s">
        <v>356</v>
      </c>
      <c r="BA79" s="59" t="s">
        <v>356</v>
      </c>
      <c r="BB79" s="59" t="s">
        <v>356</v>
      </c>
      <c r="BC79" s="59">
        <v>961.34</v>
      </c>
      <c r="BD79" s="59" t="s">
        <v>356</v>
      </c>
      <c r="BE79" s="59">
        <v>873.29</v>
      </c>
      <c r="BF79" s="59">
        <v>1.4999999999999999E-2</v>
      </c>
      <c r="BG79" s="59">
        <f>오르비누적테이블!BG79</f>
        <v>0</v>
      </c>
    </row>
    <row r="80" spans="1:59" hidden="1">
      <c r="A80" s="59">
        <v>511.57</v>
      </c>
      <c r="B80" s="59">
        <v>575.30999999999995</v>
      </c>
      <c r="C80" s="59">
        <v>574.79999999999995</v>
      </c>
      <c r="D80" s="59">
        <v>510.33</v>
      </c>
      <c r="E80" s="59">
        <v>638.66</v>
      </c>
      <c r="F80" s="59">
        <v>638.66</v>
      </c>
      <c r="G80" s="59">
        <v>870.25</v>
      </c>
      <c r="H80" s="59">
        <v>860.7</v>
      </c>
      <c r="I80" s="59">
        <v>961.69</v>
      </c>
      <c r="J80" s="59">
        <v>446.54</v>
      </c>
      <c r="K80" s="59">
        <v>959.97</v>
      </c>
      <c r="L80" s="59" t="s">
        <v>356</v>
      </c>
      <c r="M80" s="59" t="s">
        <v>356</v>
      </c>
      <c r="N80" s="59" t="s">
        <v>356</v>
      </c>
      <c r="O80" s="59">
        <v>639.79999999999995</v>
      </c>
      <c r="P80" s="59">
        <v>575.30999999999995</v>
      </c>
      <c r="Q80" s="59">
        <v>963.37</v>
      </c>
      <c r="R80" s="59">
        <v>959.97</v>
      </c>
      <c r="S80" s="59">
        <v>478.8</v>
      </c>
      <c r="T80" s="59">
        <v>964.9</v>
      </c>
      <c r="U80" s="59">
        <v>563.46</v>
      </c>
      <c r="V80" s="59">
        <v>515</v>
      </c>
      <c r="W80" s="59">
        <v>514</v>
      </c>
      <c r="X80" s="59">
        <v>961.93</v>
      </c>
      <c r="Y80" s="59">
        <v>641</v>
      </c>
      <c r="Z80" s="59">
        <v>192.18</v>
      </c>
      <c r="AA80" s="59">
        <v>514</v>
      </c>
      <c r="AB80" s="59">
        <v>641</v>
      </c>
      <c r="AC80" s="59">
        <v>758</v>
      </c>
      <c r="AD80" s="59">
        <v>984.24</v>
      </c>
      <c r="AE80" s="59">
        <v>664.3</v>
      </c>
      <c r="AF80" s="59">
        <v>789.8</v>
      </c>
      <c r="AG80" s="59">
        <v>85.37</v>
      </c>
      <c r="AH80" s="59">
        <v>759.2</v>
      </c>
      <c r="AI80" s="59">
        <v>858.69</v>
      </c>
      <c r="AJ80" s="59">
        <v>94.9</v>
      </c>
      <c r="AK80" s="59">
        <v>963.48</v>
      </c>
      <c r="AL80" s="59">
        <v>383.94</v>
      </c>
      <c r="AM80" s="59">
        <v>999.18</v>
      </c>
      <c r="AN80" s="59">
        <v>946.6</v>
      </c>
      <c r="AO80" s="59">
        <v>597</v>
      </c>
      <c r="AP80" s="59">
        <v>655.03</v>
      </c>
      <c r="AQ80" s="59" t="s">
        <v>356</v>
      </c>
      <c r="AR80" s="59" t="s">
        <v>356</v>
      </c>
      <c r="AS80" s="59" t="s">
        <v>356</v>
      </c>
      <c r="AT80" s="59" t="s">
        <v>356</v>
      </c>
      <c r="AU80" s="59" t="s">
        <v>356</v>
      </c>
      <c r="AV80" s="59" t="s">
        <v>356</v>
      </c>
      <c r="AW80" s="59" t="s">
        <v>356</v>
      </c>
      <c r="AX80" s="59" t="s">
        <v>356</v>
      </c>
      <c r="AY80" s="59" t="s">
        <v>356</v>
      </c>
      <c r="AZ80" s="59" t="s">
        <v>356</v>
      </c>
      <c r="BA80" s="59" t="s">
        <v>356</v>
      </c>
      <c r="BB80" s="59" t="s">
        <v>356</v>
      </c>
      <c r="BC80" s="59">
        <v>961.6</v>
      </c>
      <c r="BD80" s="59" t="s">
        <v>356</v>
      </c>
      <c r="BE80" s="59">
        <v>873.46</v>
      </c>
      <c r="BF80" s="59">
        <v>1.47E-2</v>
      </c>
      <c r="BG80" s="59">
        <f>오르비누적테이블!BG80</f>
        <v>0</v>
      </c>
    </row>
    <row r="81" spans="1:59" hidden="1">
      <c r="A81" s="59">
        <v>511.7</v>
      </c>
      <c r="B81" s="59">
        <v>575.44000000000005</v>
      </c>
      <c r="C81" s="59">
        <v>574.96</v>
      </c>
      <c r="D81" s="59">
        <v>510.47</v>
      </c>
      <c r="E81" s="59">
        <v>638.83000000000004</v>
      </c>
      <c r="F81" s="59">
        <v>638.83000000000004</v>
      </c>
      <c r="G81" s="59">
        <v>870.52</v>
      </c>
      <c r="H81" s="59">
        <v>860.9</v>
      </c>
      <c r="I81" s="59">
        <v>961.93</v>
      </c>
      <c r="J81" s="59">
        <v>446.67</v>
      </c>
      <c r="K81" s="59">
        <v>960.19</v>
      </c>
      <c r="L81" s="59" t="s">
        <v>356</v>
      </c>
      <c r="M81" s="59" t="s">
        <v>356</v>
      </c>
      <c r="N81" s="59" t="s">
        <v>356</v>
      </c>
      <c r="O81" s="59">
        <v>640.01</v>
      </c>
      <c r="P81" s="59">
        <v>575.44000000000005</v>
      </c>
      <c r="Q81" s="59">
        <v>963.63</v>
      </c>
      <c r="R81" s="59">
        <v>960.19</v>
      </c>
      <c r="S81" s="59">
        <v>478.9</v>
      </c>
      <c r="T81" s="59">
        <v>965.18</v>
      </c>
      <c r="U81" s="59">
        <v>563.61</v>
      </c>
      <c r="V81" s="59">
        <v>516</v>
      </c>
      <c r="W81" s="59">
        <v>514</v>
      </c>
      <c r="X81" s="59">
        <v>962.2</v>
      </c>
      <c r="Y81" s="59">
        <v>641.5</v>
      </c>
      <c r="Z81" s="59">
        <v>192.24</v>
      </c>
      <c r="AA81" s="59">
        <v>514</v>
      </c>
      <c r="AB81" s="59">
        <v>641.5</v>
      </c>
      <c r="AC81" s="59">
        <v>758</v>
      </c>
      <c r="AD81" s="59">
        <v>984.36</v>
      </c>
      <c r="AE81" s="59">
        <v>665</v>
      </c>
      <c r="AF81" s="59">
        <v>790</v>
      </c>
      <c r="AG81" s="59">
        <v>85.41</v>
      </c>
      <c r="AH81" s="59">
        <v>760</v>
      </c>
      <c r="AI81" s="59">
        <v>859.5</v>
      </c>
      <c r="AJ81" s="59">
        <v>95</v>
      </c>
      <c r="AK81" s="59">
        <v>963.82</v>
      </c>
      <c r="AL81" s="59">
        <v>384.09</v>
      </c>
      <c r="AM81" s="59">
        <v>999.3</v>
      </c>
      <c r="AN81" s="59">
        <v>947</v>
      </c>
      <c r="AO81" s="59">
        <v>597.25</v>
      </c>
      <c r="AP81" s="59">
        <v>655.38</v>
      </c>
      <c r="AQ81" s="59" t="s">
        <v>356</v>
      </c>
      <c r="AR81" s="59" t="s">
        <v>356</v>
      </c>
      <c r="AS81" s="59" t="s">
        <v>356</v>
      </c>
      <c r="AT81" s="59" t="s">
        <v>356</v>
      </c>
      <c r="AU81" s="59" t="s">
        <v>356</v>
      </c>
      <c r="AV81" s="59" t="s">
        <v>356</v>
      </c>
      <c r="AW81" s="59" t="s">
        <v>356</v>
      </c>
      <c r="AX81" s="59" t="s">
        <v>356</v>
      </c>
      <c r="AY81" s="59" t="s">
        <v>356</v>
      </c>
      <c r="AZ81" s="59" t="s">
        <v>356</v>
      </c>
      <c r="BA81" s="59" t="s">
        <v>356</v>
      </c>
      <c r="BB81" s="59" t="s">
        <v>356</v>
      </c>
      <c r="BC81" s="59">
        <v>962.04</v>
      </c>
      <c r="BD81" s="59" t="s">
        <v>356</v>
      </c>
      <c r="BE81" s="59">
        <v>873.72</v>
      </c>
      <c r="BF81" s="59">
        <v>1.43E-2</v>
      </c>
      <c r="BG81" s="59">
        <f>오르비누적테이블!BG81</f>
        <v>0</v>
      </c>
    </row>
    <row r="82" spans="1:59" hidden="1">
      <c r="A82" s="59">
        <v>511.84</v>
      </c>
      <c r="B82" s="59">
        <v>575.59</v>
      </c>
      <c r="C82" s="59">
        <v>575.16</v>
      </c>
      <c r="D82" s="59">
        <v>510.58</v>
      </c>
      <c r="E82" s="59">
        <v>639.05999999999995</v>
      </c>
      <c r="F82" s="59">
        <v>639.05999999999995</v>
      </c>
      <c r="G82" s="59">
        <v>870.72</v>
      </c>
      <c r="H82" s="59">
        <v>861.25</v>
      </c>
      <c r="I82" s="59">
        <v>962.26</v>
      </c>
      <c r="J82" s="59">
        <v>446.8</v>
      </c>
      <c r="K82" s="59">
        <v>960.43</v>
      </c>
      <c r="L82" s="59" t="s">
        <v>356</v>
      </c>
      <c r="M82" s="59" t="s">
        <v>356</v>
      </c>
      <c r="N82" s="59" t="s">
        <v>356</v>
      </c>
      <c r="O82" s="59">
        <v>640.15</v>
      </c>
      <c r="P82" s="59">
        <v>575.59</v>
      </c>
      <c r="Q82" s="59">
        <v>963.85</v>
      </c>
      <c r="R82" s="59">
        <v>960.44</v>
      </c>
      <c r="S82" s="59">
        <v>479</v>
      </c>
      <c r="T82" s="59">
        <v>965.41</v>
      </c>
      <c r="U82" s="59">
        <v>563.79999999999995</v>
      </c>
      <c r="V82" s="59">
        <v>516</v>
      </c>
      <c r="W82" s="59">
        <v>514</v>
      </c>
      <c r="X82" s="59">
        <v>962.5</v>
      </c>
      <c r="Y82" s="59">
        <v>641.5</v>
      </c>
      <c r="Z82" s="59">
        <v>192.3</v>
      </c>
      <c r="AA82" s="59">
        <v>514</v>
      </c>
      <c r="AB82" s="59">
        <v>641.5</v>
      </c>
      <c r="AC82" s="59">
        <v>759</v>
      </c>
      <c r="AD82" s="59">
        <v>984.84</v>
      </c>
      <c r="AE82" s="59">
        <v>665</v>
      </c>
      <c r="AF82" s="59">
        <v>790</v>
      </c>
      <c r="AG82" s="59">
        <v>85.46</v>
      </c>
      <c r="AH82" s="59">
        <v>760</v>
      </c>
      <c r="AI82" s="59">
        <v>859.5</v>
      </c>
      <c r="AJ82" s="59">
        <v>95</v>
      </c>
      <c r="AK82" s="59">
        <v>964.23</v>
      </c>
      <c r="AL82" s="59">
        <v>384.24</v>
      </c>
      <c r="AM82" s="59">
        <v>999.46</v>
      </c>
      <c r="AN82" s="59">
        <v>947.6</v>
      </c>
      <c r="AO82" s="59">
        <v>597.5</v>
      </c>
      <c r="AP82" s="59">
        <v>655.9</v>
      </c>
      <c r="AQ82" s="59" t="s">
        <v>356</v>
      </c>
      <c r="AR82" s="59" t="s">
        <v>356</v>
      </c>
      <c r="AS82" s="59" t="s">
        <v>356</v>
      </c>
      <c r="AT82" s="59" t="s">
        <v>356</v>
      </c>
      <c r="AU82" s="59" t="s">
        <v>356</v>
      </c>
      <c r="AV82" s="59" t="s">
        <v>356</v>
      </c>
      <c r="AW82" s="59" t="s">
        <v>356</v>
      </c>
      <c r="AX82" s="59" t="s">
        <v>356</v>
      </c>
      <c r="AY82" s="59" t="s">
        <v>356</v>
      </c>
      <c r="AZ82" s="59" t="s">
        <v>356</v>
      </c>
      <c r="BA82" s="59" t="s">
        <v>356</v>
      </c>
      <c r="BB82" s="59" t="s">
        <v>356</v>
      </c>
      <c r="BC82" s="59">
        <v>962.36</v>
      </c>
      <c r="BD82" s="59" t="s">
        <v>356</v>
      </c>
      <c r="BE82" s="59">
        <v>873.96</v>
      </c>
      <c r="BF82" s="59">
        <v>1.4E-2</v>
      </c>
      <c r="BG82" s="59">
        <f>오르비누적테이블!BG82</f>
        <v>0</v>
      </c>
    </row>
    <row r="83" spans="1:59" hidden="1">
      <c r="A83" s="59">
        <v>512.07000000000005</v>
      </c>
      <c r="B83" s="59">
        <v>575.75</v>
      </c>
      <c r="C83" s="59">
        <v>575.35</v>
      </c>
      <c r="D83" s="59">
        <v>510.78</v>
      </c>
      <c r="E83" s="59">
        <v>639.28</v>
      </c>
      <c r="F83" s="59">
        <v>639.28</v>
      </c>
      <c r="G83" s="59">
        <v>871</v>
      </c>
      <c r="H83" s="59">
        <v>861.65</v>
      </c>
      <c r="I83" s="59">
        <v>962.55</v>
      </c>
      <c r="J83" s="59">
        <v>446.95</v>
      </c>
      <c r="K83" s="59">
        <v>960.68</v>
      </c>
      <c r="L83" s="59" t="s">
        <v>356</v>
      </c>
      <c r="M83" s="59" t="s">
        <v>356</v>
      </c>
      <c r="N83" s="59" t="s">
        <v>356</v>
      </c>
      <c r="O83" s="59">
        <v>640.4</v>
      </c>
      <c r="P83" s="59">
        <v>575.75</v>
      </c>
      <c r="Q83" s="59">
        <v>964.02</v>
      </c>
      <c r="R83" s="59">
        <v>960.68</v>
      </c>
      <c r="S83" s="59">
        <v>479.15</v>
      </c>
      <c r="T83" s="59">
        <v>965.78</v>
      </c>
      <c r="U83" s="59">
        <v>563.96</v>
      </c>
      <c r="V83" s="59">
        <v>516</v>
      </c>
      <c r="W83" s="59">
        <v>515</v>
      </c>
      <c r="X83" s="59">
        <v>962.87</v>
      </c>
      <c r="Y83" s="59">
        <v>641.5</v>
      </c>
      <c r="Z83" s="59">
        <v>192.36</v>
      </c>
      <c r="AA83" s="59">
        <v>515</v>
      </c>
      <c r="AB83" s="59">
        <v>641.5</v>
      </c>
      <c r="AC83" s="59">
        <v>759</v>
      </c>
      <c r="AD83" s="59">
        <v>985.36</v>
      </c>
      <c r="AE83" s="59">
        <v>665.7</v>
      </c>
      <c r="AF83" s="59">
        <v>790.2</v>
      </c>
      <c r="AG83" s="59">
        <v>85.55</v>
      </c>
      <c r="AH83" s="59">
        <v>760.8</v>
      </c>
      <c r="AI83" s="59">
        <v>860.31</v>
      </c>
      <c r="AJ83" s="59">
        <v>95.1</v>
      </c>
      <c r="AK83" s="59">
        <v>964.57</v>
      </c>
      <c r="AL83" s="59">
        <v>384.46</v>
      </c>
      <c r="AM83" s="59">
        <v>999.58</v>
      </c>
      <c r="AN83" s="59">
        <v>948.2</v>
      </c>
      <c r="AO83" s="59">
        <v>597.75</v>
      </c>
      <c r="AP83" s="59">
        <v>656.25</v>
      </c>
      <c r="AQ83" s="59" t="s">
        <v>356</v>
      </c>
      <c r="AR83" s="59" t="s">
        <v>356</v>
      </c>
      <c r="AS83" s="59" t="s">
        <v>356</v>
      </c>
      <c r="AT83" s="59" t="s">
        <v>356</v>
      </c>
      <c r="AU83" s="59" t="s">
        <v>356</v>
      </c>
      <c r="AV83" s="59" t="s">
        <v>356</v>
      </c>
      <c r="AW83" s="59" t="s">
        <v>356</v>
      </c>
      <c r="AX83" s="59" t="s">
        <v>356</v>
      </c>
      <c r="AY83" s="59" t="s">
        <v>356</v>
      </c>
      <c r="AZ83" s="59" t="s">
        <v>356</v>
      </c>
      <c r="BA83" s="59" t="s">
        <v>356</v>
      </c>
      <c r="BB83" s="59" t="s">
        <v>356</v>
      </c>
      <c r="BC83" s="59">
        <v>962.67</v>
      </c>
      <c r="BD83" s="59" t="s">
        <v>356</v>
      </c>
      <c r="BE83" s="59">
        <v>874.24</v>
      </c>
      <c r="BF83" s="59">
        <v>1.37E-2</v>
      </c>
      <c r="BG83" s="59">
        <f>오르비누적테이블!BG83</f>
        <v>0</v>
      </c>
    </row>
    <row r="84" spans="1:59" hidden="1">
      <c r="A84" s="59">
        <v>512.24</v>
      </c>
      <c r="B84" s="59">
        <v>575.91</v>
      </c>
      <c r="C84" s="59">
        <v>575.54999999999995</v>
      </c>
      <c r="D84" s="59">
        <v>510.95</v>
      </c>
      <c r="E84" s="59">
        <v>639.5</v>
      </c>
      <c r="F84" s="59">
        <v>639.5</v>
      </c>
      <c r="G84" s="59">
        <v>871.23</v>
      </c>
      <c r="H84" s="59">
        <v>861.96</v>
      </c>
      <c r="I84" s="59">
        <v>962.85</v>
      </c>
      <c r="J84" s="59">
        <v>447.14</v>
      </c>
      <c r="K84" s="59">
        <v>961.09</v>
      </c>
      <c r="L84" s="59" t="s">
        <v>356</v>
      </c>
      <c r="M84" s="59" t="s">
        <v>356</v>
      </c>
      <c r="N84" s="59" t="s">
        <v>356</v>
      </c>
      <c r="O84" s="59">
        <v>640.54</v>
      </c>
      <c r="P84" s="59">
        <v>575.91</v>
      </c>
      <c r="Q84" s="59">
        <v>964.39</v>
      </c>
      <c r="R84" s="59">
        <v>961.1</v>
      </c>
      <c r="S84" s="59">
        <v>479.27</v>
      </c>
      <c r="T84" s="59">
        <v>966.05</v>
      </c>
      <c r="U84" s="59">
        <v>564.25</v>
      </c>
      <c r="V84" s="59">
        <v>516</v>
      </c>
      <c r="W84" s="59">
        <v>515</v>
      </c>
      <c r="X84" s="59">
        <v>963.19</v>
      </c>
      <c r="Y84" s="59">
        <v>642</v>
      </c>
      <c r="Z84" s="59">
        <v>192.42</v>
      </c>
      <c r="AA84" s="59">
        <v>515</v>
      </c>
      <c r="AB84" s="59">
        <v>642</v>
      </c>
      <c r="AC84" s="59">
        <v>760</v>
      </c>
      <c r="AD84" s="59">
        <v>985.36</v>
      </c>
      <c r="AE84" s="59">
        <v>665.7</v>
      </c>
      <c r="AF84" s="59">
        <v>790.2</v>
      </c>
      <c r="AG84" s="59">
        <v>85.59</v>
      </c>
      <c r="AH84" s="59">
        <v>760.8</v>
      </c>
      <c r="AI84" s="59">
        <v>860.31</v>
      </c>
      <c r="AJ84" s="59">
        <v>95.1</v>
      </c>
      <c r="AK84" s="59">
        <v>964.82</v>
      </c>
      <c r="AL84" s="59">
        <v>384.66</v>
      </c>
      <c r="AM84" s="59">
        <v>999.7</v>
      </c>
      <c r="AN84" s="59">
        <v>948.4</v>
      </c>
      <c r="AO84" s="59">
        <v>597.88</v>
      </c>
      <c r="AP84" s="59">
        <v>656.6</v>
      </c>
      <c r="AQ84" s="59" t="s">
        <v>356</v>
      </c>
      <c r="AR84" s="59" t="s">
        <v>356</v>
      </c>
      <c r="AS84" s="59" t="s">
        <v>356</v>
      </c>
      <c r="AT84" s="59" t="s">
        <v>356</v>
      </c>
      <c r="AU84" s="59" t="s">
        <v>356</v>
      </c>
      <c r="AV84" s="59" t="s">
        <v>356</v>
      </c>
      <c r="AW84" s="59" t="s">
        <v>356</v>
      </c>
      <c r="AX84" s="59" t="s">
        <v>356</v>
      </c>
      <c r="AY84" s="59" t="s">
        <v>356</v>
      </c>
      <c r="AZ84" s="59" t="s">
        <v>356</v>
      </c>
      <c r="BA84" s="59" t="s">
        <v>356</v>
      </c>
      <c r="BB84" s="59" t="s">
        <v>356</v>
      </c>
      <c r="BC84" s="59">
        <v>962.96</v>
      </c>
      <c r="BD84" s="59" t="s">
        <v>356</v>
      </c>
      <c r="BE84" s="59">
        <v>874.46</v>
      </c>
      <c r="BF84" s="59">
        <v>1.34E-2</v>
      </c>
      <c r="BG84" s="59">
        <f>오르비누적테이블!BG84</f>
        <v>0</v>
      </c>
    </row>
    <row r="85" spans="1:59" hidden="1">
      <c r="A85" s="59">
        <v>512.41999999999996</v>
      </c>
      <c r="B85" s="59">
        <v>576.21</v>
      </c>
      <c r="C85" s="59">
        <v>575.79999999999995</v>
      </c>
      <c r="D85" s="59">
        <v>511.13</v>
      </c>
      <c r="E85" s="59">
        <v>639.77</v>
      </c>
      <c r="F85" s="59">
        <v>639.77</v>
      </c>
      <c r="G85" s="59">
        <v>871.55</v>
      </c>
      <c r="H85" s="59">
        <v>862.24</v>
      </c>
      <c r="I85" s="59">
        <v>963.18</v>
      </c>
      <c r="J85" s="59">
        <v>447.34</v>
      </c>
      <c r="K85" s="59">
        <v>961.48</v>
      </c>
      <c r="L85" s="59" t="s">
        <v>356</v>
      </c>
      <c r="M85" s="59" t="s">
        <v>356</v>
      </c>
      <c r="N85" s="59" t="s">
        <v>356</v>
      </c>
      <c r="O85" s="59">
        <v>640.78</v>
      </c>
      <c r="P85" s="59">
        <v>576.21</v>
      </c>
      <c r="Q85" s="59">
        <v>964.78</v>
      </c>
      <c r="R85" s="59">
        <v>961.49</v>
      </c>
      <c r="S85" s="59">
        <v>479.43</v>
      </c>
      <c r="T85" s="59">
        <v>966.31</v>
      </c>
      <c r="U85" s="59">
        <v>564.41999999999996</v>
      </c>
      <c r="V85" s="59">
        <v>516</v>
      </c>
      <c r="W85" s="59">
        <v>515</v>
      </c>
      <c r="X85" s="59">
        <v>963.4</v>
      </c>
      <c r="Y85" s="59">
        <v>642</v>
      </c>
      <c r="Z85" s="59">
        <v>192.48</v>
      </c>
      <c r="AA85" s="59">
        <v>515</v>
      </c>
      <c r="AB85" s="59">
        <v>642</v>
      </c>
      <c r="AC85" s="59">
        <v>760</v>
      </c>
      <c r="AD85" s="59">
        <v>986.24</v>
      </c>
      <c r="AE85" s="59">
        <v>666.4</v>
      </c>
      <c r="AF85" s="59">
        <v>790.4</v>
      </c>
      <c r="AG85" s="59">
        <v>85.64</v>
      </c>
      <c r="AH85" s="59">
        <v>761.6</v>
      </c>
      <c r="AI85" s="59">
        <v>861.12</v>
      </c>
      <c r="AJ85" s="59">
        <v>95.2</v>
      </c>
      <c r="AK85" s="59">
        <v>965.07</v>
      </c>
      <c r="AL85" s="59">
        <v>384.75</v>
      </c>
      <c r="AM85" s="59">
        <v>999.8</v>
      </c>
      <c r="AN85" s="59">
        <v>949</v>
      </c>
      <c r="AO85" s="59">
        <v>598.13</v>
      </c>
      <c r="AP85" s="59">
        <v>657.48</v>
      </c>
      <c r="AQ85" s="59" t="s">
        <v>356</v>
      </c>
      <c r="AR85" s="59" t="s">
        <v>356</v>
      </c>
      <c r="AS85" s="59" t="s">
        <v>356</v>
      </c>
      <c r="AT85" s="59" t="s">
        <v>356</v>
      </c>
      <c r="AU85" s="59" t="s">
        <v>356</v>
      </c>
      <c r="AV85" s="59" t="s">
        <v>356</v>
      </c>
      <c r="AW85" s="59" t="s">
        <v>356</v>
      </c>
      <c r="AX85" s="59" t="s">
        <v>356</v>
      </c>
      <c r="AY85" s="59" t="s">
        <v>356</v>
      </c>
      <c r="AZ85" s="59" t="s">
        <v>356</v>
      </c>
      <c r="BA85" s="59" t="s">
        <v>356</v>
      </c>
      <c r="BB85" s="59" t="s">
        <v>356</v>
      </c>
      <c r="BC85" s="59">
        <v>963.19</v>
      </c>
      <c r="BD85" s="59" t="s">
        <v>356</v>
      </c>
      <c r="BE85" s="59">
        <v>874.67</v>
      </c>
      <c r="BF85" s="59">
        <v>1.3100000000000001E-2</v>
      </c>
      <c r="BG85" s="59">
        <f>오르비누적테이블!BG85</f>
        <v>0</v>
      </c>
    </row>
    <row r="86" spans="1:59" hidden="1">
      <c r="A86" s="59">
        <v>512.51</v>
      </c>
      <c r="B86" s="59">
        <v>576.47</v>
      </c>
      <c r="C86" s="59">
        <v>576.01</v>
      </c>
      <c r="D86" s="59">
        <v>511.27</v>
      </c>
      <c r="E86" s="59">
        <v>640.02</v>
      </c>
      <c r="F86" s="59">
        <v>640.02</v>
      </c>
      <c r="G86" s="59">
        <v>871.84</v>
      </c>
      <c r="H86" s="59">
        <v>862.49</v>
      </c>
      <c r="I86" s="59">
        <v>963.49</v>
      </c>
      <c r="J86" s="59">
        <v>447.44</v>
      </c>
      <c r="K86" s="59">
        <v>961.78</v>
      </c>
      <c r="L86" s="59" t="s">
        <v>356</v>
      </c>
      <c r="M86" s="59" t="s">
        <v>356</v>
      </c>
      <c r="N86" s="59" t="s">
        <v>356</v>
      </c>
      <c r="O86" s="59">
        <v>640.95000000000005</v>
      </c>
      <c r="P86" s="59">
        <v>576.47</v>
      </c>
      <c r="Q86" s="59">
        <v>965.03</v>
      </c>
      <c r="R86" s="59">
        <v>961.78</v>
      </c>
      <c r="S86" s="59">
        <v>479.51</v>
      </c>
      <c r="T86" s="59">
        <v>966.66</v>
      </c>
      <c r="U86" s="59">
        <v>564.55999999999995</v>
      </c>
      <c r="V86" s="59">
        <v>517</v>
      </c>
      <c r="W86" s="59">
        <v>515</v>
      </c>
      <c r="X86" s="59">
        <v>963.81</v>
      </c>
      <c r="Y86" s="59">
        <v>642.5</v>
      </c>
      <c r="Z86" s="59">
        <v>192.54</v>
      </c>
      <c r="AA86" s="59">
        <v>515</v>
      </c>
      <c r="AB86" s="59">
        <v>642.5</v>
      </c>
      <c r="AC86" s="59">
        <v>760</v>
      </c>
      <c r="AD86" s="59">
        <v>986.36</v>
      </c>
      <c r="AE86" s="59">
        <v>666.4</v>
      </c>
      <c r="AF86" s="59">
        <v>790.4</v>
      </c>
      <c r="AG86" s="59">
        <v>85.68</v>
      </c>
      <c r="AH86" s="59">
        <v>761.6</v>
      </c>
      <c r="AI86" s="59">
        <v>861.12</v>
      </c>
      <c r="AJ86" s="59">
        <v>95.2</v>
      </c>
      <c r="AK86" s="59">
        <v>965.54</v>
      </c>
      <c r="AL86" s="59">
        <v>384.92</v>
      </c>
      <c r="AM86" s="59">
        <v>999.92</v>
      </c>
      <c r="AN86" s="59">
        <v>949.8</v>
      </c>
      <c r="AO86" s="59">
        <v>598.38</v>
      </c>
      <c r="AP86" s="59">
        <v>657.83</v>
      </c>
      <c r="AQ86" s="59" t="s">
        <v>356</v>
      </c>
      <c r="AR86" s="59" t="s">
        <v>356</v>
      </c>
      <c r="AS86" s="59" t="s">
        <v>356</v>
      </c>
      <c r="AT86" s="59" t="s">
        <v>356</v>
      </c>
      <c r="AU86" s="59" t="s">
        <v>356</v>
      </c>
      <c r="AV86" s="59" t="s">
        <v>356</v>
      </c>
      <c r="AW86" s="59" t="s">
        <v>356</v>
      </c>
      <c r="AX86" s="59" t="s">
        <v>356</v>
      </c>
      <c r="AY86" s="59" t="s">
        <v>356</v>
      </c>
      <c r="AZ86" s="59" t="s">
        <v>356</v>
      </c>
      <c r="BA86" s="59" t="s">
        <v>356</v>
      </c>
      <c r="BB86" s="59" t="s">
        <v>356</v>
      </c>
      <c r="BC86" s="59">
        <v>963.6</v>
      </c>
      <c r="BD86" s="59" t="s">
        <v>356</v>
      </c>
      <c r="BE86" s="59">
        <v>874.88</v>
      </c>
      <c r="BF86" s="59">
        <v>1.2800000000000001E-2</v>
      </c>
      <c r="BG86" s="59">
        <f>오르비누적테이블!BG86</f>
        <v>0</v>
      </c>
    </row>
    <row r="87" spans="1:59" hidden="1">
      <c r="A87" s="59">
        <v>512.71</v>
      </c>
      <c r="B87" s="59">
        <v>576.63</v>
      </c>
      <c r="C87" s="59">
        <v>576.27</v>
      </c>
      <c r="D87" s="59">
        <v>511.39</v>
      </c>
      <c r="E87" s="59">
        <v>640.29999999999995</v>
      </c>
      <c r="F87" s="59">
        <v>640.29999999999995</v>
      </c>
      <c r="G87" s="59">
        <v>872.17</v>
      </c>
      <c r="H87" s="59">
        <v>862.81</v>
      </c>
      <c r="I87" s="59">
        <v>963.89</v>
      </c>
      <c r="J87" s="59">
        <v>447.62</v>
      </c>
      <c r="K87" s="59">
        <v>962.15</v>
      </c>
      <c r="L87" s="59" t="s">
        <v>356</v>
      </c>
      <c r="M87" s="59" t="s">
        <v>356</v>
      </c>
      <c r="N87" s="59" t="s">
        <v>356</v>
      </c>
      <c r="O87" s="59">
        <v>641.11</v>
      </c>
      <c r="P87" s="59">
        <v>576.63</v>
      </c>
      <c r="Q87" s="59">
        <v>965.3</v>
      </c>
      <c r="R87" s="59">
        <v>962.15</v>
      </c>
      <c r="S87" s="59">
        <v>479.63</v>
      </c>
      <c r="T87" s="59">
        <v>966.94</v>
      </c>
      <c r="U87" s="59">
        <v>564.76</v>
      </c>
      <c r="V87" s="59">
        <v>517</v>
      </c>
      <c r="W87" s="59">
        <v>515</v>
      </c>
      <c r="X87" s="59">
        <v>964.17</v>
      </c>
      <c r="Y87" s="59">
        <v>642.5</v>
      </c>
      <c r="Z87" s="59">
        <v>192.66</v>
      </c>
      <c r="AA87" s="59">
        <v>515</v>
      </c>
      <c r="AB87" s="59">
        <v>642.5</v>
      </c>
      <c r="AC87" s="59">
        <v>761</v>
      </c>
      <c r="AD87" s="59">
        <v>986.84</v>
      </c>
      <c r="AE87" s="59">
        <v>667.1</v>
      </c>
      <c r="AF87" s="59">
        <v>790.6</v>
      </c>
      <c r="AG87" s="59">
        <v>85.73</v>
      </c>
      <c r="AH87" s="59">
        <v>762.4</v>
      </c>
      <c r="AI87" s="59">
        <v>861.93</v>
      </c>
      <c r="AJ87" s="59">
        <v>95.3</v>
      </c>
      <c r="AK87" s="59">
        <v>965.91</v>
      </c>
      <c r="AL87" s="59">
        <v>385.08</v>
      </c>
      <c r="AM87" s="59">
        <v>1000.02</v>
      </c>
      <c r="AN87" s="59">
        <v>950.4</v>
      </c>
      <c r="AO87" s="59">
        <v>598.63</v>
      </c>
      <c r="AP87" s="59">
        <v>658.53</v>
      </c>
      <c r="AQ87" s="59" t="s">
        <v>356</v>
      </c>
      <c r="AR87" s="59" t="s">
        <v>356</v>
      </c>
      <c r="AS87" s="59" t="s">
        <v>356</v>
      </c>
      <c r="AT87" s="59" t="s">
        <v>356</v>
      </c>
      <c r="AU87" s="59" t="s">
        <v>356</v>
      </c>
      <c r="AV87" s="59" t="s">
        <v>356</v>
      </c>
      <c r="AW87" s="59" t="s">
        <v>356</v>
      </c>
      <c r="AX87" s="59" t="s">
        <v>356</v>
      </c>
      <c r="AY87" s="59" t="s">
        <v>356</v>
      </c>
      <c r="AZ87" s="59" t="s">
        <v>356</v>
      </c>
      <c r="BA87" s="59" t="s">
        <v>356</v>
      </c>
      <c r="BB87" s="59" t="s">
        <v>356</v>
      </c>
      <c r="BC87" s="59">
        <v>963.95</v>
      </c>
      <c r="BD87" s="59" t="s">
        <v>356</v>
      </c>
      <c r="BE87" s="59">
        <v>875.18</v>
      </c>
      <c r="BF87" s="59">
        <v>1.24E-2</v>
      </c>
      <c r="BG87" s="59">
        <f>오르비누적테이블!BG87</f>
        <v>0</v>
      </c>
    </row>
    <row r="88" spans="1:59" hidden="1">
      <c r="A88" s="59">
        <v>512.9</v>
      </c>
      <c r="B88" s="59">
        <v>576.9</v>
      </c>
      <c r="C88" s="59">
        <v>576.47</v>
      </c>
      <c r="D88" s="59">
        <v>511.59</v>
      </c>
      <c r="E88" s="59">
        <v>640.52</v>
      </c>
      <c r="F88" s="59">
        <v>640.52</v>
      </c>
      <c r="G88" s="59">
        <v>872.4</v>
      </c>
      <c r="H88" s="59">
        <v>863.18</v>
      </c>
      <c r="I88" s="59">
        <v>964.34</v>
      </c>
      <c r="J88" s="59">
        <v>447.75</v>
      </c>
      <c r="K88" s="59">
        <v>962.66</v>
      </c>
      <c r="L88" s="59" t="s">
        <v>356</v>
      </c>
      <c r="M88" s="59" t="s">
        <v>356</v>
      </c>
      <c r="N88" s="59" t="s">
        <v>356</v>
      </c>
      <c r="O88" s="59">
        <v>641.41</v>
      </c>
      <c r="P88" s="59">
        <v>576.9</v>
      </c>
      <c r="Q88" s="59">
        <v>965.71</v>
      </c>
      <c r="R88" s="59">
        <v>962.65</v>
      </c>
      <c r="S88" s="59">
        <v>479.79</v>
      </c>
      <c r="T88" s="59">
        <v>967.26</v>
      </c>
      <c r="U88" s="59">
        <v>564.91</v>
      </c>
      <c r="V88" s="59">
        <v>517</v>
      </c>
      <c r="W88" s="59">
        <v>516</v>
      </c>
      <c r="X88" s="59">
        <v>964.42</v>
      </c>
      <c r="Y88" s="59">
        <v>643</v>
      </c>
      <c r="Z88" s="59">
        <v>192.72</v>
      </c>
      <c r="AA88" s="59">
        <v>516</v>
      </c>
      <c r="AB88" s="59">
        <v>643</v>
      </c>
      <c r="AC88" s="59">
        <v>761</v>
      </c>
      <c r="AD88" s="59">
        <v>987.24</v>
      </c>
      <c r="AE88" s="59">
        <v>667.1</v>
      </c>
      <c r="AF88" s="59">
        <v>790.6</v>
      </c>
      <c r="AG88" s="59">
        <v>85.77</v>
      </c>
      <c r="AH88" s="59">
        <v>762.4</v>
      </c>
      <c r="AI88" s="59">
        <v>861.93</v>
      </c>
      <c r="AJ88" s="59">
        <v>95.3</v>
      </c>
      <c r="AK88" s="59">
        <v>966.18</v>
      </c>
      <c r="AL88" s="59">
        <v>385.29</v>
      </c>
      <c r="AM88" s="59">
        <v>1000.12</v>
      </c>
      <c r="AN88" s="59">
        <v>951.4</v>
      </c>
      <c r="AO88" s="59">
        <v>598.88</v>
      </c>
      <c r="AP88" s="59">
        <v>658.88</v>
      </c>
      <c r="AQ88" s="59" t="s">
        <v>356</v>
      </c>
      <c r="AR88" s="59" t="s">
        <v>356</v>
      </c>
      <c r="AS88" s="59" t="s">
        <v>356</v>
      </c>
      <c r="AT88" s="59" t="s">
        <v>356</v>
      </c>
      <c r="AU88" s="59" t="s">
        <v>356</v>
      </c>
      <c r="AV88" s="59" t="s">
        <v>356</v>
      </c>
      <c r="AW88" s="59" t="s">
        <v>356</v>
      </c>
      <c r="AX88" s="59" t="s">
        <v>356</v>
      </c>
      <c r="AY88" s="59" t="s">
        <v>356</v>
      </c>
      <c r="AZ88" s="59" t="s">
        <v>356</v>
      </c>
      <c r="BA88" s="59" t="s">
        <v>356</v>
      </c>
      <c r="BB88" s="59" t="s">
        <v>356</v>
      </c>
      <c r="BC88" s="59">
        <v>964.3</v>
      </c>
      <c r="BD88" s="59" t="s">
        <v>356</v>
      </c>
      <c r="BE88" s="59">
        <v>875.39</v>
      </c>
      <c r="BF88" s="59">
        <v>1.21E-2</v>
      </c>
      <c r="BG88" s="59">
        <f>오르비누적테이블!BG88</f>
        <v>0</v>
      </c>
    </row>
    <row r="89" spans="1:59" hidden="1">
      <c r="A89" s="59">
        <v>513.14</v>
      </c>
      <c r="B89" s="59">
        <v>577.11</v>
      </c>
      <c r="C89" s="59">
        <v>576.72</v>
      </c>
      <c r="D89" s="59">
        <v>511.74</v>
      </c>
      <c r="E89" s="59">
        <v>640.79999999999995</v>
      </c>
      <c r="F89" s="59">
        <v>640.79999999999995</v>
      </c>
      <c r="G89" s="59">
        <v>872.62</v>
      </c>
      <c r="H89" s="59">
        <v>863.56</v>
      </c>
      <c r="I89" s="59">
        <v>964.67</v>
      </c>
      <c r="J89" s="59">
        <v>447.91</v>
      </c>
      <c r="K89" s="59">
        <v>963.06</v>
      </c>
      <c r="L89" s="59" t="s">
        <v>356</v>
      </c>
      <c r="M89" s="59" t="s">
        <v>356</v>
      </c>
      <c r="N89" s="59" t="s">
        <v>356</v>
      </c>
      <c r="O89" s="59">
        <v>641.69000000000005</v>
      </c>
      <c r="P89" s="59">
        <v>577.11</v>
      </c>
      <c r="Q89" s="59">
        <v>966.01</v>
      </c>
      <c r="R89" s="59">
        <v>963.07</v>
      </c>
      <c r="S89" s="59">
        <v>479.89</v>
      </c>
      <c r="T89" s="59">
        <v>967.6</v>
      </c>
      <c r="U89" s="59">
        <v>565.13</v>
      </c>
      <c r="V89" s="59">
        <v>517</v>
      </c>
      <c r="W89" s="59">
        <v>516</v>
      </c>
      <c r="X89" s="59">
        <v>964.68</v>
      </c>
      <c r="Y89" s="59">
        <v>643</v>
      </c>
      <c r="Z89" s="59">
        <v>192.78</v>
      </c>
      <c r="AA89" s="59">
        <v>516</v>
      </c>
      <c r="AB89" s="59">
        <v>643</v>
      </c>
      <c r="AC89" s="59">
        <v>762</v>
      </c>
      <c r="AD89" s="59">
        <v>987.36</v>
      </c>
      <c r="AE89" s="59">
        <v>667.8</v>
      </c>
      <c r="AF89" s="59">
        <v>790.8</v>
      </c>
      <c r="AG89" s="59">
        <v>85.82</v>
      </c>
      <c r="AH89" s="59">
        <v>763.2</v>
      </c>
      <c r="AI89" s="59">
        <v>862.74</v>
      </c>
      <c r="AJ89" s="59">
        <v>95.4</v>
      </c>
      <c r="AK89" s="59">
        <v>966.48</v>
      </c>
      <c r="AL89" s="59">
        <v>385.42</v>
      </c>
      <c r="AM89" s="59">
        <v>1000.26</v>
      </c>
      <c r="AN89" s="59">
        <v>952.2</v>
      </c>
      <c r="AO89" s="59">
        <v>599</v>
      </c>
      <c r="AP89" s="59">
        <v>659.58</v>
      </c>
      <c r="AQ89" s="59" t="s">
        <v>356</v>
      </c>
      <c r="AR89" s="59" t="s">
        <v>356</v>
      </c>
      <c r="AS89" s="59" t="s">
        <v>356</v>
      </c>
      <c r="AT89" s="59" t="s">
        <v>356</v>
      </c>
      <c r="AU89" s="59" t="s">
        <v>356</v>
      </c>
      <c r="AV89" s="59" t="s">
        <v>356</v>
      </c>
      <c r="AW89" s="59" t="s">
        <v>356</v>
      </c>
      <c r="AX89" s="59" t="s">
        <v>356</v>
      </c>
      <c r="AY89" s="59" t="s">
        <v>356</v>
      </c>
      <c r="AZ89" s="59" t="s">
        <v>356</v>
      </c>
      <c r="BA89" s="59" t="s">
        <v>356</v>
      </c>
      <c r="BB89" s="59" t="s">
        <v>356</v>
      </c>
      <c r="BC89" s="59">
        <v>964.59</v>
      </c>
      <c r="BD89" s="59" t="s">
        <v>356</v>
      </c>
      <c r="BE89" s="59">
        <v>875.65</v>
      </c>
      <c r="BF89" s="59">
        <v>1.18E-2</v>
      </c>
      <c r="BG89" s="59">
        <f>오르비누적테이블!BG89</f>
        <v>0</v>
      </c>
    </row>
    <row r="90" spans="1:59" hidden="1">
      <c r="A90" s="59">
        <v>513.25</v>
      </c>
      <c r="B90" s="59">
        <v>577.37</v>
      </c>
      <c r="C90" s="59">
        <v>576.91999999999996</v>
      </c>
      <c r="D90" s="59">
        <v>511.93</v>
      </c>
      <c r="E90" s="59">
        <v>641.02</v>
      </c>
      <c r="F90" s="59">
        <v>641.02</v>
      </c>
      <c r="G90" s="59">
        <v>873.03</v>
      </c>
      <c r="H90" s="59">
        <v>863.9</v>
      </c>
      <c r="I90" s="59">
        <v>965</v>
      </c>
      <c r="J90" s="59">
        <v>448.03</v>
      </c>
      <c r="K90" s="59">
        <v>963.39</v>
      </c>
      <c r="L90" s="59" t="s">
        <v>356</v>
      </c>
      <c r="M90" s="59" t="s">
        <v>356</v>
      </c>
      <c r="N90" s="59" t="s">
        <v>356</v>
      </c>
      <c r="O90" s="59">
        <v>641.88</v>
      </c>
      <c r="P90" s="59">
        <v>577.37</v>
      </c>
      <c r="Q90" s="59">
        <v>966.35</v>
      </c>
      <c r="R90" s="59">
        <v>963.38</v>
      </c>
      <c r="S90" s="59">
        <v>480.03</v>
      </c>
      <c r="T90" s="59">
        <v>967.87</v>
      </c>
      <c r="U90" s="59">
        <v>565.32000000000005</v>
      </c>
      <c r="V90" s="59">
        <v>517</v>
      </c>
      <c r="W90" s="59">
        <v>516</v>
      </c>
      <c r="X90" s="59">
        <v>964.99</v>
      </c>
      <c r="Y90" s="59">
        <v>643.5</v>
      </c>
      <c r="Z90" s="59">
        <v>192.84</v>
      </c>
      <c r="AA90" s="59">
        <v>516</v>
      </c>
      <c r="AB90" s="59">
        <v>643.5</v>
      </c>
      <c r="AC90" s="59">
        <v>763</v>
      </c>
      <c r="AD90" s="59">
        <v>987.84</v>
      </c>
      <c r="AE90" s="59">
        <v>667.8</v>
      </c>
      <c r="AF90" s="59">
        <v>790.8</v>
      </c>
      <c r="AG90" s="59">
        <v>85.91</v>
      </c>
      <c r="AH90" s="59">
        <v>763.2</v>
      </c>
      <c r="AI90" s="59">
        <v>862.74</v>
      </c>
      <c r="AJ90" s="59">
        <v>95.4</v>
      </c>
      <c r="AK90" s="59">
        <v>966.78</v>
      </c>
      <c r="AL90" s="59">
        <v>385.54</v>
      </c>
      <c r="AM90" s="59">
        <v>1000.42</v>
      </c>
      <c r="AN90" s="59">
        <v>952.6</v>
      </c>
      <c r="AO90" s="59">
        <v>599.38</v>
      </c>
      <c r="AP90" s="59">
        <v>660.1</v>
      </c>
      <c r="AQ90" s="59" t="s">
        <v>356</v>
      </c>
      <c r="AR90" s="59" t="s">
        <v>356</v>
      </c>
      <c r="AS90" s="59" t="s">
        <v>356</v>
      </c>
      <c r="AT90" s="59" t="s">
        <v>356</v>
      </c>
      <c r="AU90" s="59" t="s">
        <v>356</v>
      </c>
      <c r="AV90" s="59" t="s">
        <v>356</v>
      </c>
      <c r="AW90" s="59" t="s">
        <v>356</v>
      </c>
      <c r="AX90" s="59" t="s">
        <v>356</v>
      </c>
      <c r="AY90" s="59" t="s">
        <v>356</v>
      </c>
      <c r="AZ90" s="59" t="s">
        <v>356</v>
      </c>
      <c r="BA90" s="59" t="s">
        <v>356</v>
      </c>
      <c r="BB90" s="59" t="s">
        <v>356</v>
      </c>
      <c r="BC90" s="59">
        <v>964.92</v>
      </c>
      <c r="BD90" s="59" t="s">
        <v>356</v>
      </c>
      <c r="BE90" s="59">
        <v>875.83</v>
      </c>
      <c r="BF90" s="59">
        <v>1.15E-2</v>
      </c>
      <c r="BG90" s="59">
        <f>오르비누적테이블!BG90</f>
        <v>0</v>
      </c>
    </row>
    <row r="91" spans="1:59" hidden="1">
      <c r="A91" s="59">
        <v>513.37</v>
      </c>
      <c r="B91" s="59">
        <v>577.59</v>
      </c>
      <c r="C91" s="59">
        <v>577.08000000000004</v>
      </c>
      <c r="D91" s="59">
        <v>512.17999999999995</v>
      </c>
      <c r="E91" s="59">
        <v>641.20000000000005</v>
      </c>
      <c r="F91" s="59">
        <v>641.20000000000005</v>
      </c>
      <c r="G91" s="59">
        <v>873.25</v>
      </c>
      <c r="H91" s="59">
        <v>864.25</v>
      </c>
      <c r="I91" s="59">
        <v>965.24</v>
      </c>
      <c r="J91" s="59">
        <v>448.17</v>
      </c>
      <c r="K91" s="59">
        <v>963.64</v>
      </c>
      <c r="L91" s="59" t="s">
        <v>356</v>
      </c>
      <c r="M91" s="59" t="s">
        <v>356</v>
      </c>
      <c r="N91" s="59" t="s">
        <v>356</v>
      </c>
      <c r="O91" s="59">
        <v>642.11</v>
      </c>
      <c r="P91" s="59">
        <v>577.59</v>
      </c>
      <c r="Q91" s="59">
        <v>966.73</v>
      </c>
      <c r="R91" s="59">
        <v>963.64</v>
      </c>
      <c r="S91" s="59">
        <v>480.17</v>
      </c>
      <c r="T91" s="59">
        <v>968.24</v>
      </c>
      <c r="U91" s="59">
        <v>565.54</v>
      </c>
      <c r="V91" s="59">
        <v>517</v>
      </c>
      <c r="W91" s="59">
        <v>516</v>
      </c>
      <c r="X91" s="59">
        <v>965.35</v>
      </c>
      <c r="Y91" s="59">
        <v>643.5</v>
      </c>
      <c r="Z91" s="59">
        <v>192.96</v>
      </c>
      <c r="AA91" s="59">
        <v>516</v>
      </c>
      <c r="AB91" s="59">
        <v>643.5</v>
      </c>
      <c r="AC91" s="59">
        <v>763</v>
      </c>
      <c r="AD91" s="59">
        <v>988.36</v>
      </c>
      <c r="AE91" s="59">
        <v>668.5</v>
      </c>
      <c r="AF91" s="59">
        <v>791</v>
      </c>
      <c r="AG91" s="59">
        <v>85.95</v>
      </c>
      <c r="AH91" s="59">
        <v>764</v>
      </c>
      <c r="AI91" s="59">
        <v>863.55</v>
      </c>
      <c r="AJ91" s="59">
        <v>95.5</v>
      </c>
      <c r="AK91" s="59">
        <v>967.29</v>
      </c>
      <c r="AL91" s="59">
        <v>385.7</v>
      </c>
      <c r="AM91" s="59">
        <v>1000.54</v>
      </c>
      <c r="AN91" s="59">
        <v>953.4</v>
      </c>
      <c r="AO91" s="59">
        <v>599.63</v>
      </c>
      <c r="AP91" s="59">
        <v>660.63</v>
      </c>
      <c r="AQ91" s="59" t="s">
        <v>356</v>
      </c>
      <c r="AR91" s="59" t="s">
        <v>356</v>
      </c>
      <c r="AS91" s="59" t="s">
        <v>356</v>
      </c>
      <c r="AT91" s="59" t="s">
        <v>356</v>
      </c>
      <c r="AU91" s="59" t="s">
        <v>356</v>
      </c>
      <c r="AV91" s="59" t="s">
        <v>356</v>
      </c>
      <c r="AW91" s="59" t="s">
        <v>356</v>
      </c>
      <c r="AX91" s="59" t="s">
        <v>356</v>
      </c>
      <c r="AY91" s="59" t="s">
        <v>356</v>
      </c>
      <c r="AZ91" s="59" t="s">
        <v>356</v>
      </c>
      <c r="BA91" s="59" t="s">
        <v>356</v>
      </c>
      <c r="BB91" s="59" t="s">
        <v>356</v>
      </c>
      <c r="BC91" s="59">
        <v>965.35</v>
      </c>
      <c r="BD91" s="59" t="s">
        <v>356</v>
      </c>
      <c r="BE91" s="59">
        <v>876.14</v>
      </c>
      <c r="BF91" s="59">
        <v>1.12E-2</v>
      </c>
      <c r="BG91" s="59">
        <f>오르비누적테이블!BG91</f>
        <v>0</v>
      </c>
    </row>
    <row r="92" spans="1:59" hidden="1">
      <c r="A92" s="59">
        <v>513.53</v>
      </c>
      <c r="B92" s="59">
        <v>577.82000000000005</v>
      </c>
      <c r="C92" s="59">
        <v>577.38</v>
      </c>
      <c r="D92" s="59">
        <v>512.33000000000004</v>
      </c>
      <c r="E92" s="59">
        <v>641.53</v>
      </c>
      <c r="F92" s="59">
        <v>641.53</v>
      </c>
      <c r="G92" s="59">
        <v>873.53</v>
      </c>
      <c r="H92" s="59">
        <v>864.65</v>
      </c>
      <c r="I92" s="59">
        <v>965.66</v>
      </c>
      <c r="J92" s="59">
        <v>448.31</v>
      </c>
      <c r="K92" s="59">
        <v>964.09</v>
      </c>
      <c r="L92" s="59" t="s">
        <v>356</v>
      </c>
      <c r="M92" s="59" t="s">
        <v>356</v>
      </c>
      <c r="N92" s="59" t="s">
        <v>356</v>
      </c>
      <c r="O92" s="59">
        <v>642.30999999999995</v>
      </c>
      <c r="P92" s="59">
        <v>577.82000000000005</v>
      </c>
      <c r="Q92" s="59">
        <v>966.99</v>
      </c>
      <c r="R92" s="59">
        <v>964.08</v>
      </c>
      <c r="S92" s="59">
        <v>480.34</v>
      </c>
      <c r="T92" s="59">
        <v>968.72</v>
      </c>
      <c r="U92" s="59">
        <v>565.76</v>
      </c>
      <c r="V92" s="59">
        <v>518</v>
      </c>
      <c r="W92" s="59">
        <v>516</v>
      </c>
      <c r="X92" s="59">
        <v>965.7</v>
      </c>
      <c r="Y92" s="59">
        <v>644</v>
      </c>
      <c r="Z92" s="59">
        <v>193.02</v>
      </c>
      <c r="AA92" s="59">
        <v>516</v>
      </c>
      <c r="AB92" s="59">
        <v>644</v>
      </c>
      <c r="AC92" s="59">
        <v>764</v>
      </c>
      <c r="AD92" s="59">
        <v>988.36</v>
      </c>
      <c r="AE92" s="59">
        <v>669.2</v>
      </c>
      <c r="AF92" s="59">
        <v>791.2</v>
      </c>
      <c r="AG92" s="59">
        <v>86</v>
      </c>
      <c r="AH92" s="59">
        <v>764.8</v>
      </c>
      <c r="AI92" s="59">
        <v>864.36</v>
      </c>
      <c r="AJ92" s="59">
        <v>95.6</v>
      </c>
      <c r="AK92" s="59">
        <v>967.64</v>
      </c>
      <c r="AL92" s="59">
        <v>385.81</v>
      </c>
      <c r="AM92" s="59">
        <v>1000.64</v>
      </c>
      <c r="AN92" s="59">
        <v>954.2</v>
      </c>
      <c r="AO92" s="59">
        <v>600</v>
      </c>
      <c r="AP92" s="59">
        <v>661.15</v>
      </c>
      <c r="AQ92" s="59" t="s">
        <v>356</v>
      </c>
      <c r="AR92" s="59" t="s">
        <v>356</v>
      </c>
      <c r="AS92" s="59" t="s">
        <v>356</v>
      </c>
      <c r="AT92" s="59" t="s">
        <v>356</v>
      </c>
      <c r="AU92" s="59" t="s">
        <v>356</v>
      </c>
      <c r="AV92" s="59" t="s">
        <v>356</v>
      </c>
      <c r="AW92" s="59" t="s">
        <v>356</v>
      </c>
      <c r="AX92" s="59" t="s">
        <v>356</v>
      </c>
      <c r="AY92" s="59" t="s">
        <v>356</v>
      </c>
      <c r="AZ92" s="59" t="s">
        <v>356</v>
      </c>
      <c r="BA92" s="59" t="s">
        <v>356</v>
      </c>
      <c r="BB92" s="59" t="s">
        <v>356</v>
      </c>
      <c r="BC92" s="59">
        <v>965.72</v>
      </c>
      <c r="BD92" s="59" t="s">
        <v>356</v>
      </c>
      <c r="BE92" s="59">
        <v>876.39</v>
      </c>
      <c r="BF92" s="59">
        <v>1.0800000000000001E-2</v>
      </c>
      <c r="BG92" s="59">
        <f>오르비누적테이블!BG92</f>
        <v>0</v>
      </c>
    </row>
    <row r="93" spans="1:59" hidden="1">
      <c r="A93" s="59">
        <v>513.72</v>
      </c>
      <c r="B93" s="59">
        <v>578.08000000000004</v>
      </c>
      <c r="C93" s="59">
        <v>577.64</v>
      </c>
      <c r="D93" s="59">
        <v>512.48</v>
      </c>
      <c r="E93" s="59">
        <v>641.82000000000005</v>
      </c>
      <c r="F93" s="59">
        <v>641.82000000000005</v>
      </c>
      <c r="G93" s="59">
        <v>873.9</v>
      </c>
      <c r="H93" s="59">
        <v>865</v>
      </c>
      <c r="I93" s="59">
        <v>966.07</v>
      </c>
      <c r="J93" s="59">
        <v>448.39</v>
      </c>
      <c r="K93" s="59">
        <v>964.56</v>
      </c>
      <c r="L93" s="59" t="s">
        <v>356</v>
      </c>
      <c r="M93" s="59" t="s">
        <v>356</v>
      </c>
      <c r="N93" s="59" t="s">
        <v>356</v>
      </c>
      <c r="O93" s="59">
        <v>642.5</v>
      </c>
      <c r="P93" s="59">
        <v>578.08000000000004</v>
      </c>
      <c r="Q93" s="59">
        <v>967.37</v>
      </c>
      <c r="R93" s="59">
        <v>964.56</v>
      </c>
      <c r="S93" s="59">
        <v>480.46</v>
      </c>
      <c r="T93" s="59">
        <v>968.98</v>
      </c>
      <c r="U93" s="59">
        <v>565.94000000000005</v>
      </c>
      <c r="V93" s="59">
        <v>518</v>
      </c>
      <c r="W93" s="59">
        <v>517</v>
      </c>
      <c r="X93" s="59">
        <v>966.1</v>
      </c>
      <c r="Y93" s="59">
        <v>644</v>
      </c>
      <c r="Z93" s="59">
        <v>193.08</v>
      </c>
      <c r="AA93" s="59">
        <v>517</v>
      </c>
      <c r="AB93" s="59">
        <v>644</v>
      </c>
      <c r="AC93" s="59">
        <v>765</v>
      </c>
      <c r="AD93" s="59">
        <v>988.84</v>
      </c>
      <c r="AE93" s="59">
        <v>669.9</v>
      </c>
      <c r="AF93" s="59">
        <v>791.4</v>
      </c>
      <c r="AG93" s="59">
        <v>86.09</v>
      </c>
      <c r="AH93" s="59">
        <v>765.6</v>
      </c>
      <c r="AI93" s="59">
        <v>865.17</v>
      </c>
      <c r="AJ93" s="59">
        <v>95.7</v>
      </c>
      <c r="AK93" s="59">
        <v>968.05</v>
      </c>
      <c r="AL93" s="59">
        <v>386.03</v>
      </c>
      <c r="AM93" s="59">
        <v>1000.8</v>
      </c>
      <c r="AN93" s="59">
        <v>954.8</v>
      </c>
      <c r="AO93" s="59">
        <v>600.25</v>
      </c>
      <c r="AP93" s="59">
        <v>661.68</v>
      </c>
      <c r="AQ93" s="59" t="s">
        <v>356</v>
      </c>
      <c r="AR93" s="59" t="s">
        <v>356</v>
      </c>
      <c r="AS93" s="59" t="s">
        <v>356</v>
      </c>
      <c r="AT93" s="59" t="s">
        <v>356</v>
      </c>
      <c r="AU93" s="59" t="s">
        <v>356</v>
      </c>
      <c r="AV93" s="59" t="s">
        <v>356</v>
      </c>
      <c r="AW93" s="59" t="s">
        <v>356</v>
      </c>
      <c r="AX93" s="59" t="s">
        <v>356</v>
      </c>
      <c r="AY93" s="59" t="s">
        <v>356</v>
      </c>
      <c r="AZ93" s="59" t="s">
        <v>356</v>
      </c>
      <c r="BA93" s="59" t="s">
        <v>356</v>
      </c>
      <c r="BB93" s="59" t="s">
        <v>356</v>
      </c>
      <c r="BC93" s="59">
        <v>966.11</v>
      </c>
      <c r="BD93" s="59" t="s">
        <v>356</v>
      </c>
      <c r="BE93" s="59">
        <v>876.56</v>
      </c>
      <c r="BF93" s="59">
        <v>1.0500000000000001E-2</v>
      </c>
      <c r="BG93" s="59">
        <f>오르비누적테이블!BG93</f>
        <v>0</v>
      </c>
    </row>
    <row r="94" spans="1:59" hidden="1">
      <c r="A94" s="59">
        <v>513.84</v>
      </c>
      <c r="B94" s="59">
        <v>578.33000000000004</v>
      </c>
      <c r="C94" s="59">
        <v>577.86</v>
      </c>
      <c r="D94" s="59">
        <v>512.67999999999995</v>
      </c>
      <c r="E94" s="59">
        <v>642.05999999999995</v>
      </c>
      <c r="F94" s="59">
        <v>642.05999999999995</v>
      </c>
      <c r="G94" s="59">
        <v>874.16</v>
      </c>
      <c r="H94" s="59">
        <v>865.35</v>
      </c>
      <c r="I94" s="59">
        <v>966.51</v>
      </c>
      <c r="J94" s="59">
        <v>448.55</v>
      </c>
      <c r="K94" s="59">
        <v>964.89</v>
      </c>
      <c r="L94" s="59" t="s">
        <v>356</v>
      </c>
      <c r="M94" s="59" t="s">
        <v>356</v>
      </c>
      <c r="N94" s="59" t="s">
        <v>356</v>
      </c>
      <c r="O94" s="59">
        <v>642.75</v>
      </c>
      <c r="P94" s="59">
        <v>578.33000000000004</v>
      </c>
      <c r="Q94" s="59">
        <v>967.66</v>
      </c>
      <c r="R94" s="59">
        <v>964.89</v>
      </c>
      <c r="S94" s="59">
        <v>480.57</v>
      </c>
      <c r="T94" s="59">
        <v>969.52</v>
      </c>
      <c r="U94" s="59">
        <v>566.07000000000005</v>
      </c>
      <c r="V94" s="59">
        <v>518</v>
      </c>
      <c r="W94" s="59">
        <v>517</v>
      </c>
      <c r="X94" s="59">
        <v>966.58</v>
      </c>
      <c r="Y94" s="59">
        <v>644.5</v>
      </c>
      <c r="Z94" s="59">
        <v>193.14</v>
      </c>
      <c r="AA94" s="59">
        <v>517</v>
      </c>
      <c r="AB94" s="59">
        <v>644.5</v>
      </c>
      <c r="AC94" s="59">
        <v>765</v>
      </c>
      <c r="AD94" s="59">
        <v>989.36</v>
      </c>
      <c r="AE94" s="59">
        <v>669.9</v>
      </c>
      <c r="AF94" s="59">
        <v>791.4</v>
      </c>
      <c r="AG94" s="59">
        <v>86.13</v>
      </c>
      <c r="AH94" s="59">
        <v>765.6</v>
      </c>
      <c r="AI94" s="59">
        <v>865.17</v>
      </c>
      <c r="AJ94" s="59">
        <v>95.7</v>
      </c>
      <c r="AK94" s="59">
        <v>968.4</v>
      </c>
      <c r="AL94" s="59">
        <v>386.2</v>
      </c>
      <c r="AM94" s="59">
        <v>1000.96</v>
      </c>
      <c r="AN94" s="59">
        <v>955.4</v>
      </c>
      <c r="AO94" s="59">
        <v>600.5</v>
      </c>
      <c r="AP94" s="59">
        <v>662.38</v>
      </c>
      <c r="AQ94" s="59" t="s">
        <v>356</v>
      </c>
      <c r="AR94" s="59" t="s">
        <v>356</v>
      </c>
      <c r="AS94" s="59" t="s">
        <v>356</v>
      </c>
      <c r="AT94" s="59" t="s">
        <v>356</v>
      </c>
      <c r="AU94" s="59" t="s">
        <v>356</v>
      </c>
      <c r="AV94" s="59" t="s">
        <v>356</v>
      </c>
      <c r="AW94" s="59" t="s">
        <v>356</v>
      </c>
      <c r="AX94" s="59" t="s">
        <v>356</v>
      </c>
      <c r="AY94" s="59" t="s">
        <v>356</v>
      </c>
      <c r="AZ94" s="59" t="s">
        <v>356</v>
      </c>
      <c r="BA94" s="59" t="s">
        <v>356</v>
      </c>
      <c r="BB94" s="59" t="s">
        <v>356</v>
      </c>
      <c r="BC94" s="59">
        <v>966.54</v>
      </c>
      <c r="BD94" s="59" t="s">
        <v>356</v>
      </c>
      <c r="BE94" s="59">
        <v>876.81</v>
      </c>
      <c r="BF94" s="59">
        <v>1.0200000000000001E-2</v>
      </c>
      <c r="BG94" s="59">
        <f>오르비누적테이블!BG94</f>
        <v>0</v>
      </c>
    </row>
    <row r="95" spans="1:59" hidden="1">
      <c r="A95" s="59">
        <v>514.02</v>
      </c>
      <c r="B95" s="59">
        <v>578.48</v>
      </c>
      <c r="C95" s="59">
        <v>578.08000000000004</v>
      </c>
      <c r="D95" s="59">
        <v>512.86</v>
      </c>
      <c r="E95" s="59">
        <v>642.29999999999995</v>
      </c>
      <c r="F95" s="59">
        <v>642.29999999999995</v>
      </c>
      <c r="G95" s="59">
        <v>874.45</v>
      </c>
      <c r="H95" s="59">
        <v>865.69</v>
      </c>
      <c r="I95" s="59">
        <v>966.86</v>
      </c>
      <c r="J95" s="59">
        <v>448.72</v>
      </c>
      <c r="K95" s="59">
        <v>965.18</v>
      </c>
      <c r="L95" s="59" t="s">
        <v>356</v>
      </c>
      <c r="M95" s="59" t="s">
        <v>356</v>
      </c>
      <c r="N95" s="59" t="s">
        <v>356</v>
      </c>
      <c r="O95" s="59">
        <v>643.02</v>
      </c>
      <c r="P95" s="59">
        <v>578.48</v>
      </c>
      <c r="Q95" s="59">
        <v>968.04</v>
      </c>
      <c r="R95" s="59">
        <v>965.18</v>
      </c>
      <c r="S95" s="59">
        <v>480.73</v>
      </c>
      <c r="T95" s="59">
        <v>969.78</v>
      </c>
      <c r="U95" s="59">
        <v>566.29999999999995</v>
      </c>
      <c r="V95" s="59">
        <v>518</v>
      </c>
      <c r="W95" s="59">
        <v>517</v>
      </c>
      <c r="X95" s="59">
        <v>967.02</v>
      </c>
      <c r="Y95" s="59">
        <v>644.5</v>
      </c>
      <c r="Z95" s="59">
        <v>193.26</v>
      </c>
      <c r="AA95" s="59">
        <v>517</v>
      </c>
      <c r="AB95" s="59">
        <v>644.5</v>
      </c>
      <c r="AC95" s="59">
        <v>766</v>
      </c>
      <c r="AD95" s="59">
        <v>989.36</v>
      </c>
      <c r="AE95" s="59">
        <v>670.6</v>
      </c>
      <c r="AF95" s="59">
        <v>791.6</v>
      </c>
      <c r="AG95" s="59">
        <v>86.22</v>
      </c>
      <c r="AH95" s="59">
        <v>766.4</v>
      </c>
      <c r="AI95" s="59">
        <v>865.98</v>
      </c>
      <c r="AJ95" s="59">
        <v>95.8</v>
      </c>
      <c r="AK95" s="59">
        <v>968.91</v>
      </c>
      <c r="AL95" s="59">
        <v>386.38</v>
      </c>
      <c r="AM95" s="59">
        <v>1001.12</v>
      </c>
      <c r="AN95" s="59">
        <v>956</v>
      </c>
      <c r="AO95" s="59">
        <v>600.75</v>
      </c>
      <c r="AP95" s="59">
        <v>663.08</v>
      </c>
      <c r="AQ95" s="59" t="s">
        <v>356</v>
      </c>
      <c r="AR95" s="59" t="s">
        <v>356</v>
      </c>
      <c r="AS95" s="59" t="s">
        <v>356</v>
      </c>
      <c r="AT95" s="59" t="s">
        <v>356</v>
      </c>
      <c r="AU95" s="59" t="s">
        <v>356</v>
      </c>
      <c r="AV95" s="59" t="s">
        <v>356</v>
      </c>
      <c r="AW95" s="59" t="s">
        <v>356</v>
      </c>
      <c r="AX95" s="59" t="s">
        <v>356</v>
      </c>
      <c r="AY95" s="59" t="s">
        <v>356</v>
      </c>
      <c r="AZ95" s="59" t="s">
        <v>356</v>
      </c>
      <c r="BA95" s="59" t="s">
        <v>356</v>
      </c>
      <c r="BB95" s="59" t="s">
        <v>356</v>
      </c>
      <c r="BC95" s="59">
        <v>966.82</v>
      </c>
      <c r="BD95" s="59" t="s">
        <v>356</v>
      </c>
      <c r="BE95" s="59">
        <v>877.11</v>
      </c>
      <c r="BF95" s="59">
        <v>9.9000000000000008E-3</v>
      </c>
      <c r="BG95" s="59">
        <f>오르비누적테이블!BG95</f>
        <v>0</v>
      </c>
    </row>
    <row r="96" spans="1:59" hidden="1">
      <c r="A96" s="59">
        <v>514.23</v>
      </c>
      <c r="B96" s="59">
        <v>578.74</v>
      </c>
      <c r="C96" s="59">
        <v>578.28</v>
      </c>
      <c r="D96" s="59">
        <v>513.04</v>
      </c>
      <c r="E96" s="59">
        <v>642.53</v>
      </c>
      <c r="F96" s="59">
        <v>642.53</v>
      </c>
      <c r="G96" s="59">
        <v>874.88</v>
      </c>
      <c r="H96" s="59">
        <v>865.94</v>
      </c>
      <c r="I96" s="59">
        <v>967.3</v>
      </c>
      <c r="J96" s="59">
        <v>448.92</v>
      </c>
      <c r="K96" s="59">
        <v>965.6</v>
      </c>
      <c r="L96" s="59" t="s">
        <v>356</v>
      </c>
      <c r="M96" s="59" t="s">
        <v>356</v>
      </c>
      <c r="N96" s="59" t="s">
        <v>356</v>
      </c>
      <c r="O96" s="59">
        <v>643.26</v>
      </c>
      <c r="P96" s="59">
        <v>578.74</v>
      </c>
      <c r="Q96" s="59">
        <v>968.31</v>
      </c>
      <c r="R96" s="59">
        <v>965.59</v>
      </c>
      <c r="S96" s="59">
        <v>480.87</v>
      </c>
      <c r="T96" s="59">
        <v>970.22</v>
      </c>
      <c r="U96" s="59">
        <v>566.54999999999995</v>
      </c>
      <c r="V96" s="59">
        <v>519</v>
      </c>
      <c r="W96" s="59">
        <v>517</v>
      </c>
      <c r="X96" s="59">
        <v>967.45</v>
      </c>
      <c r="Y96" s="59">
        <v>645</v>
      </c>
      <c r="Z96" s="59">
        <v>193.32</v>
      </c>
      <c r="AA96" s="59">
        <v>517</v>
      </c>
      <c r="AB96" s="59">
        <v>645</v>
      </c>
      <c r="AC96" s="59">
        <v>766</v>
      </c>
      <c r="AD96" s="59">
        <v>990.36</v>
      </c>
      <c r="AE96" s="59">
        <v>671.3</v>
      </c>
      <c r="AF96" s="59">
        <v>791.8</v>
      </c>
      <c r="AG96" s="59">
        <v>86.27</v>
      </c>
      <c r="AH96" s="59">
        <v>767.2</v>
      </c>
      <c r="AI96" s="59">
        <v>866.79</v>
      </c>
      <c r="AJ96" s="59">
        <v>95.9</v>
      </c>
      <c r="AK96" s="59">
        <v>969.41</v>
      </c>
      <c r="AL96" s="59">
        <v>386.52</v>
      </c>
      <c r="AM96" s="59">
        <v>1001.26</v>
      </c>
      <c r="AN96" s="59">
        <v>956.8</v>
      </c>
      <c r="AO96" s="59">
        <v>601</v>
      </c>
      <c r="AP96" s="59">
        <v>663.78</v>
      </c>
      <c r="AQ96" s="59" t="s">
        <v>356</v>
      </c>
      <c r="AR96" s="59" t="s">
        <v>356</v>
      </c>
      <c r="AS96" s="59" t="s">
        <v>356</v>
      </c>
      <c r="AT96" s="59" t="s">
        <v>356</v>
      </c>
      <c r="AU96" s="59" t="s">
        <v>356</v>
      </c>
      <c r="AV96" s="59" t="s">
        <v>356</v>
      </c>
      <c r="AW96" s="59" t="s">
        <v>356</v>
      </c>
      <c r="AX96" s="59" t="s">
        <v>356</v>
      </c>
      <c r="AY96" s="59" t="s">
        <v>356</v>
      </c>
      <c r="AZ96" s="59" t="s">
        <v>356</v>
      </c>
      <c r="BA96" s="59" t="s">
        <v>356</v>
      </c>
      <c r="BB96" s="59" t="s">
        <v>356</v>
      </c>
      <c r="BC96" s="59">
        <v>967.27</v>
      </c>
      <c r="BD96" s="59" t="s">
        <v>356</v>
      </c>
      <c r="BE96" s="59">
        <v>877.38</v>
      </c>
      <c r="BF96" s="59">
        <v>9.5999999999999992E-3</v>
      </c>
      <c r="BG96" s="59">
        <f>오르비누적테이블!BG96</f>
        <v>0</v>
      </c>
    </row>
    <row r="97" spans="1:59" hidden="1">
      <c r="A97" s="59">
        <v>514.42999999999995</v>
      </c>
      <c r="B97" s="59">
        <v>578.99</v>
      </c>
      <c r="C97" s="59">
        <v>578.52</v>
      </c>
      <c r="D97" s="59">
        <v>513.21</v>
      </c>
      <c r="E97" s="59">
        <v>642.79999999999995</v>
      </c>
      <c r="F97" s="59">
        <v>642.79999999999995</v>
      </c>
      <c r="G97" s="59">
        <v>875.26</v>
      </c>
      <c r="H97" s="59">
        <v>866.26</v>
      </c>
      <c r="I97" s="59">
        <v>967.68</v>
      </c>
      <c r="J97" s="59">
        <v>449.15</v>
      </c>
      <c r="K97" s="59">
        <v>965.96</v>
      </c>
      <c r="L97" s="59" t="s">
        <v>356</v>
      </c>
      <c r="M97" s="59" t="s">
        <v>356</v>
      </c>
      <c r="N97" s="59" t="s">
        <v>356</v>
      </c>
      <c r="O97" s="59">
        <v>643.52</v>
      </c>
      <c r="P97" s="59">
        <v>578.99</v>
      </c>
      <c r="Q97" s="59">
        <v>968.73</v>
      </c>
      <c r="R97" s="59">
        <v>965.96</v>
      </c>
      <c r="S97" s="59">
        <v>481</v>
      </c>
      <c r="T97" s="59">
        <v>970.59</v>
      </c>
      <c r="U97" s="59">
        <v>566.82000000000005</v>
      </c>
      <c r="V97" s="59">
        <v>519</v>
      </c>
      <c r="W97" s="59">
        <v>517</v>
      </c>
      <c r="X97" s="59">
        <v>967.76</v>
      </c>
      <c r="Y97" s="59">
        <v>645</v>
      </c>
      <c r="Z97" s="59">
        <v>193.38</v>
      </c>
      <c r="AA97" s="59">
        <v>517</v>
      </c>
      <c r="AB97" s="59">
        <v>645</v>
      </c>
      <c r="AC97" s="59">
        <v>767</v>
      </c>
      <c r="AD97" s="59">
        <v>990.36</v>
      </c>
      <c r="AE97" s="59">
        <v>671.3</v>
      </c>
      <c r="AF97" s="59">
        <v>791.8</v>
      </c>
      <c r="AG97" s="59">
        <v>86.31</v>
      </c>
      <c r="AH97" s="59">
        <v>767.2</v>
      </c>
      <c r="AI97" s="59">
        <v>866.79</v>
      </c>
      <c r="AJ97" s="59">
        <v>95.9</v>
      </c>
      <c r="AK97" s="59">
        <v>969.84</v>
      </c>
      <c r="AL97" s="59">
        <v>386.73</v>
      </c>
      <c r="AM97" s="59">
        <v>1001.42</v>
      </c>
      <c r="AN97" s="59">
        <v>957.4</v>
      </c>
      <c r="AO97" s="59">
        <v>601.13</v>
      </c>
      <c r="AP97" s="59">
        <v>664.65</v>
      </c>
      <c r="AQ97" s="59" t="s">
        <v>356</v>
      </c>
      <c r="AR97" s="59" t="s">
        <v>356</v>
      </c>
      <c r="AS97" s="59" t="s">
        <v>356</v>
      </c>
      <c r="AT97" s="59" t="s">
        <v>356</v>
      </c>
      <c r="AU97" s="59" t="s">
        <v>356</v>
      </c>
      <c r="AV97" s="59" t="s">
        <v>356</v>
      </c>
      <c r="AW97" s="59" t="s">
        <v>356</v>
      </c>
      <c r="AX97" s="59" t="s">
        <v>356</v>
      </c>
      <c r="AY97" s="59" t="s">
        <v>356</v>
      </c>
      <c r="AZ97" s="59" t="s">
        <v>356</v>
      </c>
      <c r="BA97" s="59" t="s">
        <v>356</v>
      </c>
      <c r="BB97" s="59" t="s">
        <v>356</v>
      </c>
      <c r="BC97" s="59">
        <v>967.71</v>
      </c>
      <c r="BD97" s="59" t="s">
        <v>356</v>
      </c>
      <c r="BE97" s="59">
        <v>877.61</v>
      </c>
      <c r="BF97" s="59">
        <v>9.1999999999999998E-3</v>
      </c>
      <c r="BG97" s="59">
        <f>오르비누적테이블!BG97</f>
        <v>0</v>
      </c>
    </row>
    <row r="98" spans="1:59" hidden="1">
      <c r="A98" s="59">
        <v>514.63</v>
      </c>
      <c r="B98" s="59">
        <v>579.19000000000005</v>
      </c>
      <c r="C98" s="59">
        <v>578.73</v>
      </c>
      <c r="D98" s="59">
        <v>513.39</v>
      </c>
      <c r="E98" s="59">
        <v>643.03</v>
      </c>
      <c r="F98" s="59">
        <v>643.03</v>
      </c>
      <c r="G98" s="59">
        <v>875.62</v>
      </c>
      <c r="H98" s="59">
        <v>866.61</v>
      </c>
      <c r="I98" s="59">
        <v>967.92</v>
      </c>
      <c r="J98" s="59">
        <v>449.32</v>
      </c>
      <c r="K98" s="59">
        <v>966.32</v>
      </c>
      <c r="L98" s="59" t="s">
        <v>356</v>
      </c>
      <c r="M98" s="59" t="s">
        <v>356</v>
      </c>
      <c r="N98" s="59" t="s">
        <v>356</v>
      </c>
      <c r="O98" s="59">
        <v>643.67999999999995</v>
      </c>
      <c r="P98" s="59">
        <v>579.19000000000005</v>
      </c>
      <c r="Q98" s="59">
        <v>969.13</v>
      </c>
      <c r="R98" s="59">
        <v>966.32</v>
      </c>
      <c r="S98" s="59">
        <v>481.15</v>
      </c>
      <c r="T98" s="59">
        <v>971.01</v>
      </c>
      <c r="U98" s="59">
        <v>566.98</v>
      </c>
      <c r="V98" s="59">
        <v>519</v>
      </c>
      <c r="W98" s="59">
        <v>518</v>
      </c>
      <c r="X98" s="59">
        <v>968.21</v>
      </c>
      <c r="Y98" s="59">
        <v>645.5</v>
      </c>
      <c r="Z98" s="59">
        <v>193.5</v>
      </c>
      <c r="AA98" s="59">
        <v>518</v>
      </c>
      <c r="AB98" s="59">
        <v>645.5</v>
      </c>
      <c r="AC98" s="59">
        <v>767</v>
      </c>
      <c r="AD98" s="59">
        <v>991.24</v>
      </c>
      <c r="AE98" s="59">
        <v>672</v>
      </c>
      <c r="AF98" s="59">
        <v>792</v>
      </c>
      <c r="AG98" s="59">
        <v>86.36</v>
      </c>
      <c r="AH98" s="59">
        <v>768</v>
      </c>
      <c r="AI98" s="59">
        <v>867.6</v>
      </c>
      <c r="AJ98" s="59">
        <v>96</v>
      </c>
      <c r="AK98" s="59">
        <v>970.23</v>
      </c>
      <c r="AL98" s="59">
        <v>386.9</v>
      </c>
      <c r="AM98" s="59">
        <v>1001.52</v>
      </c>
      <c r="AN98" s="59">
        <v>958.2</v>
      </c>
      <c r="AO98" s="59">
        <v>601.38</v>
      </c>
      <c r="AP98" s="59">
        <v>665.35</v>
      </c>
      <c r="AQ98" s="59" t="s">
        <v>356</v>
      </c>
      <c r="AR98" s="59" t="s">
        <v>356</v>
      </c>
      <c r="AS98" s="59" t="s">
        <v>356</v>
      </c>
      <c r="AT98" s="59" t="s">
        <v>356</v>
      </c>
      <c r="AU98" s="59" t="s">
        <v>356</v>
      </c>
      <c r="AV98" s="59" t="s">
        <v>356</v>
      </c>
      <c r="AW98" s="59" t="s">
        <v>356</v>
      </c>
      <c r="AX98" s="59" t="s">
        <v>356</v>
      </c>
      <c r="AY98" s="59" t="s">
        <v>356</v>
      </c>
      <c r="AZ98" s="59" t="s">
        <v>356</v>
      </c>
      <c r="BA98" s="59" t="s">
        <v>356</v>
      </c>
      <c r="BB98" s="59" t="s">
        <v>356</v>
      </c>
      <c r="BC98" s="59">
        <v>968.16</v>
      </c>
      <c r="BD98" s="59" t="s">
        <v>356</v>
      </c>
      <c r="BE98" s="59">
        <v>877.93</v>
      </c>
      <c r="BF98" s="59">
        <v>8.8999999999999999E-3</v>
      </c>
      <c r="BG98" s="59">
        <f>오르비누적테이블!BG98</f>
        <v>0</v>
      </c>
    </row>
    <row r="99" spans="1:59" hidden="1">
      <c r="A99" s="59">
        <v>514.85</v>
      </c>
      <c r="B99" s="59">
        <v>579.37</v>
      </c>
      <c r="C99" s="59">
        <v>578.96</v>
      </c>
      <c r="D99" s="59">
        <v>513.54999999999995</v>
      </c>
      <c r="E99" s="59">
        <v>643.28</v>
      </c>
      <c r="F99" s="59">
        <v>643.28</v>
      </c>
      <c r="G99" s="59">
        <v>876</v>
      </c>
      <c r="H99" s="59">
        <v>866.95</v>
      </c>
      <c r="I99" s="59">
        <v>968.29</v>
      </c>
      <c r="J99" s="59">
        <v>449.44</v>
      </c>
      <c r="K99" s="59">
        <v>966.69</v>
      </c>
      <c r="L99" s="59" t="s">
        <v>356</v>
      </c>
      <c r="M99" s="59" t="s">
        <v>356</v>
      </c>
      <c r="N99" s="59" t="s">
        <v>356</v>
      </c>
      <c r="O99" s="59">
        <v>643.9</v>
      </c>
      <c r="P99" s="59">
        <v>579.37</v>
      </c>
      <c r="Q99" s="59">
        <v>969.45</v>
      </c>
      <c r="R99" s="59">
        <v>966.69</v>
      </c>
      <c r="S99" s="59">
        <v>481.33</v>
      </c>
      <c r="T99" s="59">
        <v>971.52</v>
      </c>
      <c r="U99" s="59">
        <v>567.16</v>
      </c>
      <c r="V99" s="59">
        <v>519</v>
      </c>
      <c r="W99" s="59">
        <v>518</v>
      </c>
      <c r="X99" s="59">
        <v>968.69</v>
      </c>
      <c r="Y99" s="59">
        <v>645.5</v>
      </c>
      <c r="Z99" s="59">
        <v>193.56</v>
      </c>
      <c r="AA99" s="59">
        <v>518</v>
      </c>
      <c r="AB99" s="59">
        <v>645.5</v>
      </c>
      <c r="AC99" s="59">
        <v>768</v>
      </c>
      <c r="AD99" s="59">
        <v>991.36</v>
      </c>
      <c r="AE99" s="59">
        <v>672.7</v>
      </c>
      <c r="AF99" s="59">
        <v>792.2</v>
      </c>
      <c r="AG99" s="59">
        <v>86.45</v>
      </c>
      <c r="AH99" s="59">
        <v>768.8</v>
      </c>
      <c r="AI99" s="59">
        <v>868.41</v>
      </c>
      <c r="AJ99" s="59">
        <v>96.1</v>
      </c>
      <c r="AK99" s="59">
        <v>970.55</v>
      </c>
      <c r="AL99" s="59">
        <v>387.12</v>
      </c>
      <c r="AM99" s="59">
        <v>1001.68</v>
      </c>
      <c r="AN99" s="59">
        <v>958.8</v>
      </c>
      <c r="AO99" s="59">
        <v>601.75</v>
      </c>
      <c r="AP99" s="59">
        <v>666.05</v>
      </c>
      <c r="AQ99" s="59" t="s">
        <v>356</v>
      </c>
      <c r="AR99" s="59" t="s">
        <v>356</v>
      </c>
      <c r="AS99" s="59" t="s">
        <v>356</v>
      </c>
      <c r="AT99" s="59" t="s">
        <v>356</v>
      </c>
      <c r="AU99" s="59" t="s">
        <v>356</v>
      </c>
      <c r="AV99" s="59" t="s">
        <v>356</v>
      </c>
      <c r="AW99" s="59" t="s">
        <v>356</v>
      </c>
      <c r="AX99" s="59" t="s">
        <v>356</v>
      </c>
      <c r="AY99" s="59" t="s">
        <v>356</v>
      </c>
      <c r="AZ99" s="59" t="s">
        <v>356</v>
      </c>
      <c r="BA99" s="59" t="s">
        <v>356</v>
      </c>
      <c r="BB99" s="59" t="s">
        <v>356</v>
      </c>
      <c r="BC99" s="59">
        <v>968.39</v>
      </c>
      <c r="BD99" s="59" t="s">
        <v>356</v>
      </c>
      <c r="BE99" s="59">
        <v>878.3</v>
      </c>
      <c r="BF99" s="59">
        <v>8.6E-3</v>
      </c>
      <c r="BG99" s="59">
        <f>오르비누적테이블!BG99</f>
        <v>0</v>
      </c>
    </row>
    <row r="100" spans="1:59" hidden="1">
      <c r="A100" s="59">
        <v>515.12</v>
      </c>
      <c r="B100" s="59">
        <v>579.63</v>
      </c>
      <c r="C100" s="59">
        <v>579.17999999999995</v>
      </c>
      <c r="D100" s="59">
        <v>513.78</v>
      </c>
      <c r="E100" s="59">
        <v>643.53</v>
      </c>
      <c r="F100" s="59">
        <v>643.53</v>
      </c>
      <c r="G100" s="59">
        <v>876.38</v>
      </c>
      <c r="H100" s="59">
        <v>867.26</v>
      </c>
      <c r="I100" s="59">
        <v>968.62</v>
      </c>
      <c r="J100" s="59">
        <v>449.61</v>
      </c>
      <c r="K100" s="59">
        <v>967.08</v>
      </c>
      <c r="L100" s="59" t="s">
        <v>356</v>
      </c>
      <c r="M100" s="59" t="s">
        <v>356</v>
      </c>
      <c r="N100" s="59" t="s">
        <v>356</v>
      </c>
      <c r="O100" s="59">
        <v>644.11</v>
      </c>
      <c r="P100" s="59">
        <v>579.63</v>
      </c>
      <c r="Q100" s="59">
        <v>969.81</v>
      </c>
      <c r="R100" s="59">
        <v>967.09</v>
      </c>
      <c r="S100" s="59">
        <v>481.43</v>
      </c>
      <c r="T100" s="59">
        <v>971.88</v>
      </c>
      <c r="U100" s="59">
        <v>567.4</v>
      </c>
      <c r="V100" s="59">
        <v>519</v>
      </c>
      <c r="W100" s="59">
        <v>518</v>
      </c>
      <c r="X100" s="59">
        <v>969.12</v>
      </c>
      <c r="Y100" s="59">
        <v>646</v>
      </c>
      <c r="Z100" s="59">
        <v>193.62</v>
      </c>
      <c r="AA100" s="59">
        <v>518</v>
      </c>
      <c r="AB100" s="59">
        <v>646</v>
      </c>
      <c r="AC100" s="59">
        <v>768</v>
      </c>
      <c r="AD100" s="59">
        <v>992.36</v>
      </c>
      <c r="AE100" s="59">
        <v>672.7</v>
      </c>
      <c r="AF100" s="59">
        <v>792.2</v>
      </c>
      <c r="AG100" s="59">
        <v>86.54</v>
      </c>
      <c r="AH100" s="59">
        <v>768.8</v>
      </c>
      <c r="AI100" s="59">
        <v>868.41</v>
      </c>
      <c r="AJ100" s="59">
        <v>96.1</v>
      </c>
      <c r="AK100" s="59">
        <v>971.11</v>
      </c>
      <c r="AL100" s="59">
        <v>387.26</v>
      </c>
      <c r="AM100" s="59">
        <v>1001.78</v>
      </c>
      <c r="AN100" s="59">
        <v>959.6</v>
      </c>
      <c r="AO100" s="59">
        <v>602</v>
      </c>
      <c r="AP100" s="59">
        <v>666.58</v>
      </c>
      <c r="AQ100" s="59" t="s">
        <v>356</v>
      </c>
      <c r="AR100" s="59" t="s">
        <v>356</v>
      </c>
      <c r="AS100" s="59" t="s">
        <v>356</v>
      </c>
      <c r="AT100" s="59" t="s">
        <v>356</v>
      </c>
      <c r="AU100" s="59" t="s">
        <v>356</v>
      </c>
      <c r="AV100" s="59" t="s">
        <v>356</v>
      </c>
      <c r="AW100" s="59" t="s">
        <v>356</v>
      </c>
      <c r="AX100" s="59" t="s">
        <v>356</v>
      </c>
      <c r="AY100" s="59" t="s">
        <v>356</v>
      </c>
      <c r="AZ100" s="59" t="s">
        <v>356</v>
      </c>
      <c r="BA100" s="59" t="s">
        <v>356</v>
      </c>
      <c r="BB100" s="59" t="s">
        <v>356</v>
      </c>
      <c r="BC100" s="59">
        <v>968.98</v>
      </c>
      <c r="BD100" s="59" t="s">
        <v>356</v>
      </c>
      <c r="BE100" s="59">
        <v>878.7</v>
      </c>
      <c r="BF100" s="59">
        <v>8.3000000000000001E-3</v>
      </c>
      <c r="BG100" s="59">
        <f>오르비누적테이블!BG100</f>
        <v>0</v>
      </c>
    </row>
    <row r="101" spans="1:59" hidden="1">
      <c r="A101" s="59">
        <v>515.33000000000004</v>
      </c>
      <c r="B101" s="59">
        <v>579.82000000000005</v>
      </c>
      <c r="C101" s="59">
        <v>579.41</v>
      </c>
      <c r="D101" s="59">
        <v>513.98</v>
      </c>
      <c r="E101" s="59">
        <v>643.79</v>
      </c>
      <c r="F101" s="59">
        <v>643.79</v>
      </c>
      <c r="G101" s="59">
        <v>876.81</v>
      </c>
      <c r="H101" s="59">
        <v>867.62</v>
      </c>
      <c r="I101" s="59">
        <v>969.11</v>
      </c>
      <c r="J101" s="59">
        <v>449.77</v>
      </c>
      <c r="K101" s="59">
        <v>967.47</v>
      </c>
      <c r="L101" s="59" t="s">
        <v>356</v>
      </c>
      <c r="M101" s="59" t="s">
        <v>356</v>
      </c>
      <c r="N101" s="59" t="s">
        <v>356</v>
      </c>
      <c r="O101" s="59">
        <v>644.4</v>
      </c>
      <c r="P101" s="59">
        <v>579.82000000000005</v>
      </c>
      <c r="Q101" s="59">
        <v>970.14</v>
      </c>
      <c r="R101" s="59">
        <v>967.47</v>
      </c>
      <c r="S101" s="59">
        <v>481.62</v>
      </c>
      <c r="T101" s="59">
        <v>972.25</v>
      </c>
      <c r="U101" s="59">
        <v>567.66999999999996</v>
      </c>
      <c r="V101" s="59">
        <v>520</v>
      </c>
      <c r="W101" s="59">
        <v>518</v>
      </c>
      <c r="X101" s="59">
        <v>969.57</v>
      </c>
      <c r="Y101" s="59">
        <v>646</v>
      </c>
      <c r="Z101" s="59">
        <v>193.74</v>
      </c>
      <c r="AA101" s="59">
        <v>518</v>
      </c>
      <c r="AB101" s="59">
        <v>646</v>
      </c>
      <c r="AC101" s="59">
        <v>769</v>
      </c>
      <c r="AD101" s="59">
        <v>992.36</v>
      </c>
      <c r="AE101" s="59">
        <v>673.4</v>
      </c>
      <c r="AF101" s="59">
        <v>792.4</v>
      </c>
      <c r="AG101" s="59">
        <v>86.58</v>
      </c>
      <c r="AH101" s="59">
        <v>769.6</v>
      </c>
      <c r="AI101" s="59">
        <v>869.22</v>
      </c>
      <c r="AJ101" s="59">
        <v>96.2</v>
      </c>
      <c r="AK101" s="59">
        <v>971.54</v>
      </c>
      <c r="AL101" s="59">
        <v>387.43</v>
      </c>
      <c r="AM101" s="59">
        <v>1001.96</v>
      </c>
      <c r="AN101" s="59">
        <v>960.2</v>
      </c>
      <c r="AO101" s="59">
        <v>602.38</v>
      </c>
      <c r="AP101" s="59">
        <v>667.28</v>
      </c>
      <c r="AQ101" s="59" t="s">
        <v>356</v>
      </c>
      <c r="AR101" s="59" t="s">
        <v>356</v>
      </c>
      <c r="AS101" s="59" t="s">
        <v>356</v>
      </c>
      <c r="AT101" s="59" t="s">
        <v>356</v>
      </c>
      <c r="AU101" s="59" t="s">
        <v>356</v>
      </c>
      <c r="AV101" s="59" t="s">
        <v>356</v>
      </c>
      <c r="AW101" s="59" t="s">
        <v>356</v>
      </c>
      <c r="AX101" s="59" t="s">
        <v>356</v>
      </c>
      <c r="AY101" s="59" t="s">
        <v>356</v>
      </c>
      <c r="AZ101" s="59" t="s">
        <v>356</v>
      </c>
      <c r="BA101" s="59" t="s">
        <v>356</v>
      </c>
      <c r="BB101" s="59" t="s">
        <v>356</v>
      </c>
      <c r="BC101" s="59">
        <v>969.54</v>
      </c>
      <c r="BD101" s="59" t="s">
        <v>356</v>
      </c>
      <c r="BE101" s="59">
        <v>878.98</v>
      </c>
      <c r="BF101" s="59">
        <v>8.0000000000000002E-3</v>
      </c>
      <c r="BG101" s="59">
        <f>오르비누적테이블!BG101</f>
        <v>0</v>
      </c>
    </row>
    <row r="102" spans="1:59" hidden="1">
      <c r="A102" s="59">
        <v>515.51</v>
      </c>
      <c r="B102" s="59">
        <v>580.08000000000004</v>
      </c>
      <c r="C102" s="59">
        <v>579.66</v>
      </c>
      <c r="D102" s="59">
        <v>514.15</v>
      </c>
      <c r="E102" s="59">
        <v>644.05999999999995</v>
      </c>
      <c r="F102" s="59">
        <v>644.05999999999995</v>
      </c>
      <c r="G102" s="59">
        <v>877.28</v>
      </c>
      <c r="H102" s="59">
        <v>868.13</v>
      </c>
      <c r="I102" s="59">
        <v>969.41</v>
      </c>
      <c r="J102" s="59">
        <v>449.96</v>
      </c>
      <c r="K102" s="59">
        <v>967.89</v>
      </c>
      <c r="L102" s="59" t="s">
        <v>356</v>
      </c>
      <c r="M102" s="59" t="s">
        <v>356</v>
      </c>
      <c r="N102" s="59" t="s">
        <v>356</v>
      </c>
      <c r="O102" s="59">
        <v>644.61</v>
      </c>
      <c r="P102" s="59">
        <v>580.08000000000004</v>
      </c>
      <c r="Q102" s="59">
        <v>970.63</v>
      </c>
      <c r="R102" s="59">
        <v>967.9</v>
      </c>
      <c r="S102" s="59">
        <v>481.8</v>
      </c>
      <c r="T102" s="59">
        <v>972.78</v>
      </c>
      <c r="U102" s="59">
        <v>567.94000000000005</v>
      </c>
      <c r="V102" s="59">
        <v>520</v>
      </c>
      <c r="W102" s="59">
        <v>519</v>
      </c>
      <c r="X102" s="59">
        <v>969.95</v>
      </c>
      <c r="Y102" s="59">
        <v>646.5</v>
      </c>
      <c r="Z102" s="59">
        <v>193.86</v>
      </c>
      <c r="AA102" s="59">
        <v>519</v>
      </c>
      <c r="AB102" s="59">
        <v>646.5</v>
      </c>
      <c r="AC102" s="59">
        <v>769</v>
      </c>
      <c r="AD102" s="59">
        <v>992.88</v>
      </c>
      <c r="AE102" s="59">
        <v>674.1</v>
      </c>
      <c r="AF102" s="59">
        <v>792.6</v>
      </c>
      <c r="AG102" s="59">
        <v>86.63</v>
      </c>
      <c r="AH102" s="59">
        <v>770.4</v>
      </c>
      <c r="AI102" s="59">
        <v>870.03</v>
      </c>
      <c r="AJ102" s="59">
        <v>96.3</v>
      </c>
      <c r="AK102" s="59">
        <v>972.13</v>
      </c>
      <c r="AL102" s="59">
        <v>387.57</v>
      </c>
      <c r="AM102" s="59">
        <v>1002.12</v>
      </c>
      <c r="AN102" s="59">
        <v>961</v>
      </c>
      <c r="AO102" s="59">
        <v>602.63</v>
      </c>
      <c r="AP102" s="59">
        <v>668.33</v>
      </c>
      <c r="AQ102" s="59" t="s">
        <v>356</v>
      </c>
      <c r="AR102" s="59" t="s">
        <v>356</v>
      </c>
      <c r="AS102" s="59" t="s">
        <v>356</v>
      </c>
      <c r="AT102" s="59" t="s">
        <v>356</v>
      </c>
      <c r="AU102" s="59" t="s">
        <v>356</v>
      </c>
      <c r="AV102" s="59" t="s">
        <v>356</v>
      </c>
      <c r="AW102" s="59" t="s">
        <v>356</v>
      </c>
      <c r="AX102" s="59" t="s">
        <v>356</v>
      </c>
      <c r="AY102" s="59" t="s">
        <v>356</v>
      </c>
      <c r="AZ102" s="59" t="s">
        <v>356</v>
      </c>
      <c r="BA102" s="59" t="s">
        <v>356</v>
      </c>
      <c r="BB102" s="59" t="s">
        <v>356</v>
      </c>
      <c r="BC102" s="59">
        <v>970.08</v>
      </c>
      <c r="BD102" s="59" t="s">
        <v>356</v>
      </c>
      <c r="BE102" s="59">
        <v>879.31</v>
      </c>
      <c r="BF102" s="59">
        <v>7.7000000000000002E-3</v>
      </c>
      <c r="BG102" s="59">
        <f>오르비누적테이블!BG102</f>
        <v>0</v>
      </c>
    </row>
    <row r="103" spans="1:59" hidden="1">
      <c r="A103" s="59">
        <v>515.73</v>
      </c>
      <c r="B103" s="59">
        <v>580.30999999999995</v>
      </c>
      <c r="C103" s="59">
        <v>579.83000000000004</v>
      </c>
      <c r="D103" s="59">
        <v>514.36</v>
      </c>
      <c r="E103" s="59">
        <v>644.25</v>
      </c>
      <c r="F103" s="59">
        <v>644.25</v>
      </c>
      <c r="G103" s="59">
        <v>877.62</v>
      </c>
      <c r="H103" s="59">
        <v>868.57</v>
      </c>
      <c r="I103" s="59">
        <v>969.91</v>
      </c>
      <c r="J103" s="59">
        <v>450.2</v>
      </c>
      <c r="K103" s="59">
        <v>968.29</v>
      </c>
      <c r="L103" s="59" t="s">
        <v>356</v>
      </c>
      <c r="M103" s="59" t="s">
        <v>356</v>
      </c>
      <c r="N103" s="59" t="s">
        <v>356</v>
      </c>
      <c r="O103" s="59">
        <v>645.02</v>
      </c>
      <c r="P103" s="59">
        <v>580.30999999999995</v>
      </c>
      <c r="Q103" s="59">
        <v>971.1</v>
      </c>
      <c r="R103" s="59">
        <v>968.29</v>
      </c>
      <c r="S103" s="59">
        <v>481.92</v>
      </c>
      <c r="T103" s="59">
        <v>973.16</v>
      </c>
      <c r="U103" s="59">
        <v>568.11</v>
      </c>
      <c r="V103" s="59">
        <v>520</v>
      </c>
      <c r="W103" s="59">
        <v>519</v>
      </c>
      <c r="X103" s="59">
        <v>970.49</v>
      </c>
      <c r="Y103" s="59">
        <v>647</v>
      </c>
      <c r="Z103" s="59">
        <v>193.92</v>
      </c>
      <c r="AA103" s="59">
        <v>519</v>
      </c>
      <c r="AB103" s="59">
        <v>647</v>
      </c>
      <c r="AC103" s="59">
        <v>770</v>
      </c>
      <c r="AD103" s="59">
        <v>993.36</v>
      </c>
      <c r="AE103" s="59">
        <v>674.1</v>
      </c>
      <c r="AF103" s="59">
        <v>792.6</v>
      </c>
      <c r="AG103" s="59">
        <v>86.67</v>
      </c>
      <c r="AH103" s="59">
        <v>770.4</v>
      </c>
      <c r="AI103" s="59">
        <v>870.03</v>
      </c>
      <c r="AJ103" s="59">
        <v>96.3</v>
      </c>
      <c r="AK103" s="59">
        <v>972.69</v>
      </c>
      <c r="AL103" s="59">
        <v>387.76</v>
      </c>
      <c r="AM103" s="59">
        <v>1002.28</v>
      </c>
      <c r="AN103" s="59">
        <v>961.8</v>
      </c>
      <c r="AO103" s="59">
        <v>603</v>
      </c>
      <c r="AP103" s="59">
        <v>669.2</v>
      </c>
      <c r="AQ103" s="59" t="s">
        <v>356</v>
      </c>
      <c r="AR103" s="59" t="s">
        <v>356</v>
      </c>
      <c r="AS103" s="59" t="s">
        <v>356</v>
      </c>
      <c r="AT103" s="59" t="s">
        <v>356</v>
      </c>
      <c r="AU103" s="59" t="s">
        <v>356</v>
      </c>
      <c r="AV103" s="59" t="s">
        <v>356</v>
      </c>
      <c r="AW103" s="59" t="s">
        <v>356</v>
      </c>
      <c r="AX103" s="59" t="s">
        <v>356</v>
      </c>
      <c r="AY103" s="59" t="s">
        <v>356</v>
      </c>
      <c r="AZ103" s="59" t="s">
        <v>356</v>
      </c>
      <c r="BA103" s="59" t="s">
        <v>356</v>
      </c>
      <c r="BB103" s="59" t="s">
        <v>356</v>
      </c>
      <c r="BC103" s="59">
        <v>970.41</v>
      </c>
      <c r="BD103" s="59" t="s">
        <v>356</v>
      </c>
      <c r="BE103" s="59">
        <v>879.67</v>
      </c>
      <c r="BF103" s="59">
        <v>7.3000000000000001E-3</v>
      </c>
      <c r="BG103" s="59">
        <f>오르비누적테이블!BG103</f>
        <v>0</v>
      </c>
    </row>
    <row r="104" spans="1:59" hidden="1">
      <c r="A104" s="59">
        <v>516.01</v>
      </c>
      <c r="B104" s="59">
        <v>580.53</v>
      </c>
      <c r="C104" s="59">
        <v>580.08000000000004</v>
      </c>
      <c r="D104" s="59">
        <v>514.63</v>
      </c>
      <c r="E104" s="59">
        <v>644.53</v>
      </c>
      <c r="F104" s="59">
        <v>644.53</v>
      </c>
      <c r="G104" s="59">
        <v>877.92</v>
      </c>
      <c r="H104" s="59">
        <v>868.94</v>
      </c>
      <c r="I104" s="59">
        <v>970.27</v>
      </c>
      <c r="J104" s="59">
        <v>450.38</v>
      </c>
      <c r="K104" s="59">
        <v>968.75</v>
      </c>
      <c r="L104" s="59" t="s">
        <v>356</v>
      </c>
      <c r="M104" s="59" t="s">
        <v>356</v>
      </c>
      <c r="N104" s="59" t="s">
        <v>356</v>
      </c>
      <c r="O104" s="59">
        <v>645.30999999999995</v>
      </c>
      <c r="P104" s="59">
        <v>580.53</v>
      </c>
      <c r="Q104" s="59">
        <v>971.52</v>
      </c>
      <c r="R104" s="59">
        <v>968.75</v>
      </c>
      <c r="S104" s="59">
        <v>482.13</v>
      </c>
      <c r="T104" s="59">
        <v>973.74</v>
      </c>
      <c r="U104" s="59">
        <v>568.44000000000005</v>
      </c>
      <c r="V104" s="59">
        <v>520</v>
      </c>
      <c r="W104" s="59">
        <v>519</v>
      </c>
      <c r="X104" s="59">
        <v>970.8</v>
      </c>
      <c r="Y104" s="59">
        <v>647</v>
      </c>
      <c r="Z104" s="59">
        <v>193.98</v>
      </c>
      <c r="AA104" s="59">
        <v>519</v>
      </c>
      <c r="AB104" s="59">
        <v>647</v>
      </c>
      <c r="AC104" s="59">
        <v>770</v>
      </c>
      <c r="AD104" s="59">
        <v>993.84</v>
      </c>
      <c r="AE104" s="59">
        <v>674.8</v>
      </c>
      <c r="AF104" s="59">
        <v>792.8</v>
      </c>
      <c r="AG104" s="59">
        <v>86.76</v>
      </c>
      <c r="AH104" s="59">
        <v>771.2</v>
      </c>
      <c r="AI104" s="59">
        <v>870.84</v>
      </c>
      <c r="AJ104" s="59">
        <v>96.4</v>
      </c>
      <c r="AK104" s="59">
        <v>973.11</v>
      </c>
      <c r="AL104" s="59">
        <v>387.97</v>
      </c>
      <c r="AM104" s="59">
        <v>1002.4</v>
      </c>
      <c r="AN104" s="59">
        <v>962.6</v>
      </c>
      <c r="AO104" s="59">
        <v>603.25</v>
      </c>
      <c r="AP104" s="59">
        <v>669.73</v>
      </c>
      <c r="AQ104" s="59" t="s">
        <v>356</v>
      </c>
      <c r="AR104" s="59" t="s">
        <v>356</v>
      </c>
      <c r="AS104" s="59" t="s">
        <v>356</v>
      </c>
      <c r="AT104" s="59" t="s">
        <v>356</v>
      </c>
      <c r="AU104" s="59" t="s">
        <v>356</v>
      </c>
      <c r="AV104" s="59" t="s">
        <v>356</v>
      </c>
      <c r="AW104" s="59" t="s">
        <v>356</v>
      </c>
      <c r="AX104" s="59" t="s">
        <v>356</v>
      </c>
      <c r="AY104" s="59" t="s">
        <v>356</v>
      </c>
      <c r="AZ104" s="59" t="s">
        <v>356</v>
      </c>
      <c r="BA104" s="59" t="s">
        <v>356</v>
      </c>
      <c r="BB104" s="59" t="s">
        <v>356</v>
      </c>
      <c r="BC104" s="59">
        <v>970.89</v>
      </c>
      <c r="BD104" s="59" t="s">
        <v>356</v>
      </c>
      <c r="BE104" s="59">
        <v>880.08</v>
      </c>
      <c r="BF104" s="59">
        <v>7.0000000000000001E-3</v>
      </c>
      <c r="BG104" s="59">
        <f>오르비누적테이블!BG104</f>
        <v>0</v>
      </c>
    </row>
    <row r="105" spans="1:59" hidden="1">
      <c r="A105" s="59">
        <v>516.15</v>
      </c>
      <c r="B105" s="59">
        <v>580.72</v>
      </c>
      <c r="C105" s="59">
        <v>580.32000000000005</v>
      </c>
      <c r="D105" s="59">
        <v>514.92999999999995</v>
      </c>
      <c r="E105" s="59">
        <v>644.79999999999995</v>
      </c>
      <c r="F105" s="59">
        <v>644.79999999999995</v>
      </c>
      <c r="G105" s="59">
        <v>878.35</v>
      </c>
      <c r="H105" s="59">
        <v>869.31</v>
      </c>
      <c r="I105" s="59">
        <v>970.61</v>
      </c>
      <c r="J105" s="59">
        <v>450.55</v>
      </c>
      <c r="K105" s="59">
        <v>968.98</v>
      </c>
      <c r="L105" s="59" t="s">
        <v>356</v>
      </c>
      <c r="M105" s="59" t="s">
        <v>356</v>
      </c>
      <c r="N105" s="59" t="s">
        <v>356</v>
      </c>
      <c r="O105" s="59">
        <v>645.76</v>
      </c>
      <c r="P105" s="59">
        <v>580.72</v>
      </c>
      <c r="Q105" s="59">
        <v>971.95</v>
      </c>
      <c r="R105" s="59">
        <v>968.99</v>
      </c>
      <c r="S105" s="59">
        <v>482.26</v>
      </c>
      <c r="T105" s="59">
        <v>974.32</v>
      </c>
      <c r="U105" s="59">
        <v>568.69000000000005</v>
      </c>
      <c r="V105" s="59">
        <v>520</v>
      </c>
      <c r="W105" s="59">
        <v>519</v>
      </c>
      <c r="X105" s="59">
        <v>971.39</v>
      </c>
      <c r="Y105" s="59">
        <v>647.5</v>
      </c>
      <c r="Z105" s="59">
        <v>194.1</v>
      </c>
      <c r="AA105" s="59">
        <v>519</v>
      </c>
      <c r="AB105" s="59">
        <v>647.5</v>
      </c>
      <c r="AC105" s="59">
        <v>771</v>
      </c>
      <c r="AD105" s="59">
        <v>994.36</v>
      </c>
      <c r="AE105" s="59">
        <v>675.5</v>
      </c>
      <c r="AF105" s="59">
        <v>793</v>
      </c>
      <c r="AG105" s="59">
        <v>86.85</v>
      </c>
      <c r="AH105" s="59">
        <v>772</v>
      </c>
      <c r="AI105" s="59">
        <v>871.65</v>
      </c>
      <c r="AJ105" s="59">
        <v>96.5</v>
      </c>
      <c r="AK105" s="59">
        <v>973.62</v>
      </c>
      <c r="AL105" s="59">
        <v>388.16</v>
      </c>
      <c r="AM105" s="59">
        <v>1002.54</v>
      </c>
      <c r="AN105" s="59">
        <v>963.2</v>
      </c>
      <c r="AO105" s="59">
        <v>603.5</v>
      </c>
      <c r="AP105" s="59">
        <v>670.6</v>
      </c>
      <c r="AQ105" s="59" t="s">
        <v>356</v>
      </c>
      <c r="AR105" s="59" t="s">
        <v>356</v>
      </c>
      <c r="AS105" s="59" t="s">
        <v>356</v>
      </c>
      <c r="AT105" s="59" t="s">
        <v>356</v>
      </c>
      <c r="AU105" s="59" t="s">
        <v>356</v>
      </c>
      <c r="AV105" s="59" t="s">
        <v>356</v>
      </c>
      <c r="AW105" s="59" t="s">
        <v>356</v>
      </c>
      <c r="AX105" s="59" t="s">
        <v>356</v>
      </c>
      <c r="AY105" s="59" t="s">
        <v>356</v>
      </c>
      <c r="AZ105" s="59" t="s">
        <v>356</v>
      </c>
      <c r="BA105" s="59" t="s">
        <v>356</v>
      </c>
      <c r="BB105" s="59" t="s">
        <v>356</v>
      </c>
      <c r="BC105" s="59">
        <v>971.43</v>
      </c>
      <c r="BD105" s="59" t="s">
        <v>356</v>
      </c>
      <c r="BE105" s="59">
        <v>880.36</v>
      </c>
      <c r="BF105" s="59">
        <v>6.7000000000000002E-3</v>
      </c>
      <c r="BG105" s="59">
        <f>오르비누적테이블!BG105</f>
        <v>0</v>
      </c>
    </row>
    <row r="106" spans="1:59" hidden="1">
      <c r="A106" s="59">
        <v>516.41999999999996</v>
      </c>
      <c r="B106" s="59">
        <v>580.98</v>
      </c>
      <c r="C106" s="59">
        <v>580.54999999999995</v>
      </c>
      <c r="D106" s="59">
        <v>515.13</v>
      </c>
      <c r="E106" s="59">
        <v>645.05999999999995</v>
      </c>
      <c r="F106" s="59">
        <v>645.05999999999995</v>
      </c>
      <c r="G106" s="59">
        <v>878.71</v>
      </c>
      <c r="H106" s="59">
        <v>869.81</v>
      </c>
      <c r="I106" s="59">
        <v>971.06</v>
      </c>
      <c r="J106" s="59">
        <v>450.81</v>
      </c>
      <c r="K106" s="59">
        <v>969.46</v>
      </c>
      <c r="L106" s="59" t="s">
        <v>356</v>
      </c>
      <c r="M106" s="59" t="s">
        <v>356</v>
      </c>
      <c r="N106" s="59" t="s">
        <v>356</v>
      </c>
      <c r="O106" s="59">
        <v>646.03</v>
      </c>
      <c r="P106" s="59">
        <v>580.98</v>
      </c>
      <c r="Q106" s="59">
        <v>972.47</v>
      </c>
      <c r="R106" s="59">
        <v>969.46</v>
      </c>
      <c r="S106" s="59">
        <v>482.52</v>
      </c>
      <c r="T106" s="59">
        <v>974.66</v>
      </c>
      <c r="U106" s="59">
        <v>569</v>
      </c>
      <c r="V106" s="59">
        <v>521</v>
      </c>
      <c r="W106" s="59">
        <v>520</v>
      </c>
      <c r="X106" s="59">
        <v>972</v>
      </c>
      <c r="Y106" s="59">
        <v>648</v>
      </c>
      <c r="Z106" s="59">
        <v>194.16</v>
      </c>
      <c r="AA106" s="59">
        <v>520</v>
      </c>
      <c r="AB106" s="59">
        <v>648</v>
      </c>
      <c r="AC106" s="59">
        <v>772</v>
      </c>
      <c r="AD106" s="59">
        <v>994.36</v>
      </c>
      <c r="AE106" s="59">
        <v>676.2</v>
      </c>
      <c r="AF106" s="59">
        <v>793.2</v>
      </c>
      <c r="AG106" s="59">
        <v>86.9</v>
      </c>
      <c r="AH106" s="59">
        <v>772.8</v>
      </c>
      <c r="AI106" s="59">
        <v>872.46</v>
      </c>
      <c r="AJ106" s="59">
        <v>96.6</v>
      </c>
      <c r="AK106" s="59">
        <v>974.28</v>
      </c>
      <c r="AL106" s="59">
        <v>388.41</v>
      </c>
      <c r="AM106" s="59">
        <v>1002.66</v>
      </c>
      <c r="AN106" s="59">
        <v>963.8</v>
      </c>
      <c r="AO106" s="59">
        <v>603.75</v>
      </c>
      <c r="AP106" s="59">
        <v>671.13</v>
      </c>
      <c r="AQ106" s="59" t="s">
        <v>356</v>
      </c>
      <c r="AR106" s="59" t="s">
        <v>356</v>
      </c>
      <c r="AS106" s="59" t="s">
        <v>356</v>
      </c>
      <c r="AT106" s="59" t="s">
        <v>356</v>
      </c>
      <c r="AU106" s="59" t="s">
        <v>356</v>
      </c>
      <c r="AV106" s="59" t="s">
        <v>356</v>
      </c>
      <c r="AW106" s="59" t="s">
        <v>356</v>
      </c>
      <c r="AX106" s="59" t="s">
        <v>356</v>
      </c>
      <c r="AY106" s="59" t="s">
        <v>356</v>
      </c>
      <c r="AZ106" s="59" t="s">
        <v>356</v>
      </c>
      <c r="BA106" s="59" t="s">
        <v>356</v>
      </c>
      <c r="BB106" s="59" t="s">
        <v>356</v>
      </c>
      <c r="BC106" s="59">
        <v>971.97</v>
      </c>
      <c r="BD106" s="59" t="s">
        <v>356</v>
      </c>
      <c r="BE106" s="59">
        <v>880.68</v>
      </c>
      <c r="BF106" s="59">
        <v>6.4000000000000003E-3</v>
      </c>
      <c r="BG106" s="59">
        <f>오르비누적테이블!BG106</f>
        <v>0</v>
      </c>
    </row>
    <row r="107" spans="1:59" hidden="1">
      <c r="A107" s="59">
        <v>516.64</v>
      </c>
      <c r="B107" s="59">
        <v>581.29999999999995</v>
      </c>
      <c r="C107" s="59">
        <v>580.83000000000004</v>
      </c>
      <c r="D107" s="59">
        <v>515.38</v>
      </c>
      <c r="E107" s="59">
        <v>645.36</v>
      </c>
      <c r="F107" s="59">
        <v>645.36</v>
      </c>
      <c r="G107" s="59">
        <v>879.12</v>
      </c>
      <c r="H107" s="59">
        <v>870.33</v>
      </c>
      <c r="I107" s="59">
        <v>971.52</v>
      </c>
      <c r="J107" s="59">
        <v>451.08</v>
      </c>
      <c r="K107" s="59">
        <v>970</v>
      </c>
      <c r="L107" s="59" t="s">
        <v>356</v>
      </c>
      <c r="M107" s="59" t="s">
        <v>356</v>
      </c>
      <c r="N107" s="59" t="s">
        <v>356</v>
      </c>
      <c r="O107" s="59">
        <v>646.32000000000005</v>
      </c>
      <c r="P107" s="59">
        <v>581.29999999999995</v>
      </c>
      <c r="Q107" s="59">
        <v>972.93</v>
      </c>
      <c r="R107" s="59">
        <v>970</v>
      </c>
      <c r="S107" s="59">
        <v>482.69</v>
      </c>
      <c r="T107" s="59">
        <v>975.19</v>
      </c>
      <c r="U107" s="59">
        <v>569.30999999999995</v>
      </c>
      <c r="V107" s="59">
        <v>521</v>
      </c>
      <c r="W107" s="59">
        <v>520</v>
      </c>
      <c r="X107" s="59">
        <v>972.53</v>
      </c>
      <c r="Y107" s="59">
        <v>648</v>
      </c>
      <c r="Z107" s="59">
        <v>194.28</v>
      </c>
      <c r="AA107" s="59">
        <v>520</v>
      </c>
      <c r="AB107" s="59">
        <v>648</v>
      </c>
      <c r="AC107" s="59">
        <v>772</v>
      </c>
      <c r="AD107" s="59">
        <v>994.84</v>
      </c>
      <c r="AE107" s="59">
        <v>676.2</v>
      </c>
      <c r="AF107" s="59">
        <v>793.2</v>
      </c>
      <c r="AG107" s="59">
        <v>86.99</v>
      </c>
      <c r="AH107" s="59">
        <v>772.8</v>
      </c>
      <c r="AI107" s="59">
        <v>872.46</v>
      </c>
      <c r="AJ107" s="59">
        <v>96.6</v>
      </c>
      <c r="AK107" s="59">
        <v>974.78</v>
      </c>
      <c r="AL107" s="59">
        <v>388.57</v>
      </c>
      <c r="AM107" s="59">
        <v>1002.9</v>
      </c>
      <c r="AN107" s="59">
        <v>964.4</v>
      </c>
      <c r="AO107" s="59">
        <v>604.25</v>
      </c>
      <c r="AP107" s="59">
        <v>671.65</v>
      </c>
      <c r="AQ107" s="59" t="s">
        <v>356</v>
      </c>
      <c r="AR107" s="59" t="s">
        <v>356</v>
      </c>
      <c r="AS107" s="59" t="s">
        <v>356</v>
      </c>
      <c r="AT107" s="59" t="s">
        <v>356</v>
      </c>
      <c r="AU107" s="59" t="s">
        <v>356</v>
      </c>
      <c r="AV107" s="59" t="s">
        <v>356</v>
      </c>
      <c r="AW107" s="59" t="s">
        <v>356</v>
      </c>
      <c r="AX107" s="59" t="s">
        <v>356</v>
      </c>
      <c r="AY107" s="59" t="s">
        <v>356</v>
      </c>
      <c r="AZ107" s="59" t="s">
        <v>356</v>
      </c>
      <c r="BA107" s="59" t="s">
        <v>356</v>
      </c>
      <c r="BB107" s="59" t="s">
        <v>356</v>
      </c>
      <c r="BC107" s="59">
        <v>972.48</v>
      </c>
      <c r="BD107" s="59" t="s">
        <v>356</v>
      </c>
      <c r="BE107" s="59">
        <v>881.08</v>
      </c>
      <c r="BF107" s="59">
        <v>6.1000000000000004E-3</v>
      </c>
      <c r="BG107" s="59">
        <f>오르비누적테이블!BG107</f>
        <v>0</v>
      </c>
    </row>
    <row r="108" spans="1:59" hidden="1">
      <c r="A108" s="59">
        <v>516.85</v>
      </c>
      <c r="B108" s="59">
        <v>581.64</v>
      </c>
      <c r="C108" s="59">
        <v>581.16</v>
      </c>
      <c r="D108" s="59">
        <v>515.78</v>
      </c>
      <c r="E108" s="59">
        <v>645.73</v>
      </c>
      <c r="F108" s="59">
        <v>645.73</v>
      </c>
      <c r="G108" s="59">
        <v>879.5</v>
      </c>
      <c r="H108" s="59">
        <v>870.61</v>
      </c>
      <c r="I108" s="59">
        <v>971.91</v>
      </c>
      <c r="J108" s="59">
        <v>451.29</v>
      </c>
      <c r="K108" s="59">
        <v>970.48</v>
      </c>
      <c r="L108" s="59" t="s">
        <v>356</v>
      </c>
      <c r="M108" s="59" t="s">
        <v>356</v>
      </c>
      <c r="N108" s="59" t="s">
        <v>356</v>
      </c>
      <c r="O108" s="59">
        <v>646.58000000000004</v>
      </c>
      <c r="P108" s="59">
        <v>581.64</v>
      </c>
      <c r="Q108" s="59">
        <v>973.5</v>
      </c>
      <c r="R108" s="59">
        <v>970.48</v>
      </c>
      <c r="S108" s="59">
        <v>482.95</v>
      </c>
      <c r="T108" s="59">
        <v>975.72</v>
      </c>
      <c r="U108" s="59">
        <v>569.54</v>
      </c>
      <c r="V108" s="59">
        <v>521</v>
      </c>
      <c r="W108" s="59">
        <v>520</v>
      </c>
      <c r="X108" s="59">
        <v>973.26</v>
      </c>
      <c r="Y108" s="59">
        <v>648.5</v>
      </c>
      <c r="Z108" s="59">
        <v>194.46</v>
      </c>
      <c r="AA108" s="59">
        <v>520</v>
      </c>
      <c r="AB108" s="59">
        <v>648.5</v>
      </c>
      <c r="AC108" s="59">
        <v>773</v>
      </c>
      <c r="AD108" s="59">
        <v>995.36</v>
      </c>
      <c r="AE108" s="59">
        <v>676.9</v>
      </c>
      <c r="AF108" s="59">
        <v>793.4</v>
      </c>
      <c r="AG108" s="59">
        <v>87.03</v>
      </c>
      <c r="AH108" s="59">
        <v>773.6</v>
      </c>
      <c r="AI108" s="59">
        <v>873.27</v>
      </c>
      <c r="AJ108" s="59">
        <v>96.7</v>
      </c>
      <c r="AK108" s="59">
        <v>975.36</v>
      </c>
      <c r="AL108" s="59">
        <v>388.78</v>
      </c>
      <c r="AM108" s="59">
        <v>1003.06</v>
      </c>
      <c r="AN108" s="59">
        <v>965.2</v>
      </c>
      <c r="AO108" s="59">
        <v>604.75</v>
      </c>
      <c r="AP108" s="59">
        <v>672.53</v>
      </c>
      <c r="AQ108" s="59" t="s">
        <v>356</v>
      </c>
      <c r="AR108" s="59" t="s">
        <v>356</v>
      </c>
      <c r="AS108" s="59" t="s">
        <v>356</v>
      </c>
      <c r="AT108" s="59" t="s">
        <v>356</v>
      </c>
      <c r="AU108" s="59" t="s">
        <v>356</v>
      </c>
      <c r="AV108" s="59" t="s">
        <v>356</v>
      </c>
      <c r="AW108" s="59" t="s">
        <v>356</v>
      </c>
      <c r="AX108" s="59" t="s">
        <v>356</v>
      </c>
      <c r="AY108" s="59" t="s">
        <v>356</v>
      </c>
      <c r="AZ108" s="59" t="s">
        <v>356</v>
      </c>
      <c r="BA108" s="59" t="s">
        <v>356</v>
      </c>
      <c r="BB108" s="59" t="s">
        <v>356</v>
      </c>
      <c r="BC108" s="59">
        <v>973.06</v>
      </c>
      <c r="BD108" s="59" t="s">
        <v>356</v>
      </c>
      <c r="BE108" s="59">
        <v>881.44</v>
      </c>
      <c r="BF108" s="59">
        <v>5.7000000000000002E-3</v>
      </c>
      <c r="BG108" s="59">
        <f>오르비누적테이블!BG108</f>
        <v>0</v>
      </c>
    </row>
    <row r="109" spans="1:59" hidden="1">
      <c r="A109" s="59">
        <v>517.14</v>
      </c>
      <c r="B109" s="59">
        <v>581.96</v>
      </c>
      <c r="C109" s="59">
        <v>581.48</v>
      </c>
      <c r="D109" s="59">
        <v>516.03</v>
      </c>
      <c r="E109" s="59">
        <v>646.09</v>
      </c>
      <c r="F109" s="59">
        <v>646.09</v>
      </c>
      <c r="G109" s="59">
        <v>879.91</v>
      </c>
      <c r="H109" s="59">
        <v>870.98</v>
      </c>
      <c r="I109" s="59">
        <v>972.35</v>
      </c>
      <c r="J109" s="59">
        <v>451.52</v>
      </c>
      <c r="K109" s="59">
        <v>970.89</v>
      </c>
      <c r="L109" s="59" t="s">
        <v>356</v>
      </c>
      <c r="M109" s="59" t="s">
        <v>356</v>
      </c>
      <c r="N109" s="59" t="s">
        <v>356</v>
      </c>
      <c r="O109" s="59">
        <v>646.98</v>
      </c>
      <c r="P109" s="59">
        <v>581.96</v>
      </c>
      <c r="Q109" s="59">
        <v>973.99</v>
      </c>
      <c r="R109" s="59">
        <v>970.88</v>
      </c>
      <c r="S109" s="59">
        <v>483.06</v>
      </c>
      <c r="T109" s="59">
        <v>976.38</v>
      </c>
      <c r="U109" s="59">
        <v>569.85</v>
      </c>
      <c r="V109" s="59">
        <v>522</v>
      </c>
      <c r="W109" s="59">
        <v>520</v>
      </c>
      <c r="X109" s="59">
        <v>973.82</v>
      </c>
      <c r="Y109" s="59">
        <v>649</v>
      </c>
      <c r="Z109" s="59">
        <v>194.52</v>
      </c>
      <c r="AA109" s="59">
        <v>520</v>
      </c>
      <c r="AB109" s="59">
        <v>649</v>
      </c>
      <c r="AC109" s="59">
        <v>774</v>
      </c>
      <c r="AD109" s="59">
        <v>996.36</v>
      </c>
      <c r="AE109" s="59">
        <v>677.6</v>
      </c>
      <c r="AF109" s="59">
        <v>793.6</v>
      </c>
      <c r="AG109" s="59">
        <v>87.08</v>
      </c>
      <c r="AH109" s="59">
        <v>774.4</v>
      </c>
      <c r="AI109" s="59">
        <v>874.08</v>
      </c>
      <c r="AJ109" s="59">
        <v>96.8</v>
      </c>
      <c r="AK109" s="59">
        <v>975.96</v>
      </c>
      <c r="AL109" s="59">
        <v>388.97</v>
      </c>
      <c r="AM109" s="59">
        <v>1003.22</v>
      </c>
      <c r="AN109" s="59">
        <v>965.8</v>
      </c>
      <c r="AO109" s="59">
        <v>605</v>
      </c>
      <c r="AP109" s="59">
        <v>673.23</v>
      </c>
      <c r="AQ109" s="59" t="s">
        <v>356</v>
      </c>
      <c r="AR109" s="59" t="s">
        <v>356</v>
      </c>
      <c r="AS109" s="59" t="s">
        <v>356</v>
      </c>
      <c r="AT109" s="59" t="s">
        <v>356</v>
      </c>
      <c r="AU109" s="59" t="s">
        <v>356</v>
      </c>
      <c r="AV109" s="59" t="s">
        <v>356</v>
      </c>
      <c r="AW109" s="59" t="s">
        <v>356</v>
      </c>
      <c r="AX109" s="59" t="s">
        <v>356</v>
      </c>
      <c r="AY109" s="59" t="s">
        <v>356</v>
      </c>
      <c r="AZ109" s="59" t="s">
        <v>356</v>
      </c>
      <c r="BA109" s="59" t="s">
        <v>356</v>
      </c>
      <c r="BB109" s="59" t="s">
        <v>356</v>
      </c>
      <c r="BC109" s="59">
        <v>973.72</v>
      </c>
      <c r="BD109" s="59" t="s">
        <v>356</v>
      </c>
      <c r="BE109" s="59">
        <v>881.88</v>
      </c>
      <c r="BF109" s="59">
        <v>5.4000000000000003E-3</v>
      </c>
      <c r="BG109" s="59">
        <f>오르비누적테이블!BG109</f>
        <v>0</v>
      </c>
    </row>
    <row r="110" spans="1:59" hidden="1">
      <c r="A110" s="59">
        <v>517.46</v>
      </c>
      <c r="B110" s="59">
        <v>582.29999999999995</v>
      </c>
      <c r="C110" s="59">
        <v>581.76</v>
      </c>
      <c r="D110" s="59">
        <v>516.32000000000005</v>
      </c>
      <c r="E110" s="59">
        <v>646.38</v>
      </c>
      <c r="F110" s="59">
        <v>646.38</v>
      </c>
      <c r="G110" s="59">
        <v>880.24</v>
      </c>
      <c r="H110" s="59">
        <v>871.53</v>
      </c>
      <c r="I110" s="59">
        <v>973.16</v>
      </c>
      <c r="J110" s="59">
        <v>451.77</v>
      </c>
      <c r="K110" s="59">
        <v>971.44</v>
      </c>
      <c r="L110" s="59" t="s">
        <v>356</v>
      </c>
      <c r="M110" s="59" t="s">
        <v>356</v>
      </c>
      <c r="N110" s="59" t="s">
        <v>356</v>
      </c>
      <c r="O110" s="59">
        <v>647.26</v>
      </c>
      <c r="P110" s="59">
        <v>582.29999999999995</v>
      </c>
      <c r="Q110" s="59">
        <v>974.51</v>
      </c>
      <c r="R110" s="59">
        <v>971.43</v>
      </c>
      <c r="S110" s="59">
        <v>483.29</v>
      </c>
      <c r="T110" s="59">
        <v>976.93</v>
      </c>
      <c r="U110" s="59">
        <v>570.16999999999996</v>
      </c>
      <c r="V110" s="59">
        <v>522</v>
      </c>
      <c r="W110" s="59">
        <v>521</v>
      </c>
      <c r="X110" s="59">
        <v>974.36</v>
      </c>
      <c r="Y110" s="59">
        <v>649.5</v>
      </c>
      <c r="Z110" s="59">
        <v>194.64</v>
      </c>
      <c r="AA110" s="59">
        <v>521</v>
      </c>
      <c r="AB110" s="59">
        <v>649.5</v>
      </c>
      <c r="AC110" s="59">
        <v>774</v>
      </c>
      <c r="AD110" s="59">
        <v>996.36</v>
      </c>
      <c r="AE110" s="59">
        <v>678.3</v>
      </c>
      <c r="AF110" s="59">
        <v>793.8</v>
      </c>
      <c r="AG110" s="59">
        <v>87.17</v>
      </c>
      <c r="AH110" s="59">
        <v>775.2</v>
      </c>
      <c r="AI110" s="59">
        <v>874.89</v>
      </c>
      <c r="AJ110" s="59">
        <v>96.9</v>
      </c>
      <c r="AK110" s="59">
        <v>976.53</v>
      </c>
      <c r="AL110" s="59">
        <v>389.2</v>
      </c>
      <c r="AM110" s="59">
        <v>1003.4</v>
      </c>
      <c r="AN110" s="59">
        <v>966.8</v>
      </c>
      <c r="AO110" s="59">
        <v>605.25</v>
      </c>
      <c r="AP110" s="59">
        <v>674.1</v>
      </c>
      <c r="AQ110" s="59" t="s">
        <v>356</v>
      </c>
      <c r="AR110" s="59" t="s">
        <v>356</v>
      </c>
      <c r="AS110" s="59" t="s">
        <v>356</v>
      </c>
      <c r="AT110" s="59" t="s">
        <v>356</v>
      </c>
      <c r="AU110" s="59" t="s">
        <v>356</v>
      </c>
      <c r="AV110" s="59" t="s">
        <v>356</v>
      </c>
      <c r="AW110" s="59" t="s">
        <v>356</v>
      </c>
      <c r="AX110" s="59" t="s">
        <v>356</v>
      </c>
      <c r="AY110" s="59" t="s">
        <v>356</v>
      </c>
      <c r="AZ110" s="59" t="s">
        <v>356</v>
      </c>
      <c r="BA110" s="59" t="s">
        <v>356</v>
      </c>
      <c r="BB110" s="59" t="s">
        <v>356</v>
      </c>
      <c r="BC110" s="59">
        <v>974.31</v>
      </c>
      <c r="BD110" s="59" t="s">
        <v>356</v>
      </c>
      <c r="BE110" s="59">
        <v>882.24</v>
      </c>
      <c r="BF110" s="59">
        <v>5.1000000000000004E-3</v>
      </c>
      <c r="BG110" s="59">
        <f>오르비누적테이블!BG110</f>
        <v>0</v>
      </c>
    </row>
    <row r="111" spans="1:59" hidden="1">
      <c r="A111" s="59">
        <v>517.73</v>
      </c>
      <c r="B111" s="59">
        <v>582.49</v>
      </c>
      <c r="C111" s="59">
        <v>582.08000000000004</v>
      </c>
      <c r="D111" s="59">
        <v>516.53</v>
      </c>
      <c r="E111" s="59">
        <v>646.75</v>
      </c>
      <c r="F111" s="59">
        <v>646.75</v>
      </c>
      <c r="G111" s="59">
        <v>880.78</v>
      </c>
      <c r="H111" s="59">
        <v>871.97</v>
      </c>
      <c r="I111" s="59">
        <v>973.56</v>
      </c>
      <c r="J111" s="59">
        <v>452.03</v>
      </c>
      <c r="K111" s="59">
        <v>972</v>
      </c>
      <c r="L111" s="59" t="s">
        <v>356</v>
      </c>
      <c r="M111" s="59" t="s">
        <v>356</v>
      </c>
      <c r="N111" s="59" t="s">
        <v>356</v>
      </c>
      <c r="O111" s="59">
        <v>647.64</v>
      </c>
      <c r="P111" s="59">
        <v>582.49</v>
      </c>
      <c r="Q111" s="59">
        <v>975.14</v>
      </c>
      <c r="R111" s="59">
        <v>972</v>
      </c>
      <c r="S111" s="59">
        <v>483.61</v>
      </c>
      <c r="T111" s="59">
        <v>977.52</v>
      </c>
      <c r="U111" s="59">
        <v>570.54</v>
      </c>
      <c r="V111" s="59">
        <v>522</v>
      </c>
      <c r="W111" s="59">
        <v>521</v>
      </c>
      <c r="X111" s="59">
        <v>975.05</v>
      </c>
      <c r="Y111" s="59">
        <v>650</v>
      </c>
      <c r="Z111" s="59">
        <v>194.76</v>
      </c>
      <c r="AA111" s="59">
        <v>521</v>
      </c>
      <c r="AB111" s="59">
        <v>650</v>
      </c>
      <c r="AC111" s="59">
        <v>775</v>
      </c>
      <c r="AD111" s="59">
        <v>997.36</v>
      </c>
      <c r="AE111" s="59">
        <v>679</v>
      </c>
      <c r="AF111" s="59">
        <v>794</v>
      </c>
      <c r="AG111" s="59">
        <v>87.26</v>
      </c>
      <c r="AH111" s="59">
        <v>776</v>
      </c>
      <c r="AI111" s="59">
        <v>875.7</v>
      </c>
      <c r="AJ111" s="59">
        <v>97</v>
      </c>
      <c r="AK111" s="59">
        <v>977.22</v>
      </c>
      <c r="AL111" s="59">
        <v>389.36</v>
      </c>
      <c r="AM111" s="59">
        <v>1003.54</v>
      </c>
      <c r="AN111" s="59">
        <v>967.8</v>
      </c>
      <c r="AO111" s="59">
        <v>605.75</v>
      </c>
      <c r="AP111" s="59">
        <v>674.98</v>
      </c>
      <c r="AQ111" s="59" t="s">
        <v>356</v>
      </c>
      <c r="AR111" s="59" t="s">
        <v>356</v>
      </c>
      <c r="AS111" s="59" t="s">
        <v>356</v>
      </c>
      <c r="AT111" s="59" t="s">
        <v>356</v>
      </c>
      <c r="AU111" s="59" t="s">
        <v>356</v>
      </c>
      <c r="AV111" s="59" t="s">
        <v>356</v>
      </c>
      <c r="AW111" s="59" t="s">
        <v>356</v>
      </c>
      <c r="AX111" s="59" t="s">
        <v>356</v>
      </c>
      <c r="AY111" s="59" t="s">
        <v>356</v>
      </c>
      <c r="AZ111" s="59" t="s">
        <v>356</v>
      </c>
      <c r="BA111" s="59" t="s">
        <v>356</v>
      </c>
      <c r="BB111" s="59" t="s">
        <v>356</v>
      </c>
      <c r="BC111" s="59">
        <v>974.82</v>
      </c>
      <c r="BD111" s="59" t="s">
        <v>356</v>
      </c>
      <c r="BE111" s="59">
        <v>882.62</v>
      </c>
      <c r="BF111" s="59">
        <v>4.7999999999999996E-3</v>
      </c>
      <c r="BG111" s="59">
        <f>오르비누적테이블!BG111</f>
        <v>0</v>
      </c>
    </row>
    <row r="112" spans="1:59" hidden="1">
      <c r="A112" s="59">
        <v>518.04999999999995</v>
      </c>
      <c r="B112" s="59">
        <v>582.78</v>
      </c>
      <c r="C112" s="59">
        <v>582.38</v>
      </c>
      <c r="D112" s="59">
        <v>516.88</v>
      </c>
      <c r="E112" s="59">
        <v>647.09</v>
      </c>
      <c r="F112" s="59">
        <v>647.09</v>
      </c>
      <c r="G112" s="59">
        <v>881.47</v>
      </c>
      <c r="H112" s="59">
        <v>872.51</v>
      </c>
      <c r="I112" s="59">
        <v>974</v>
      </c>
      <c r="J112" s="59">
        <v>452.38</v>
      </c>
      <c r="K112" s="59">
        <v>972.4</v>
      </c>
      <c r="L112" s="59" t="s">
        <v>356</v>
      </c>
      <c r="M112" s="59" t="s">
        <v>356</v>
      </c>
      <c r="N112" s="59" t="s">
        <v>356</v>
      </c>
      <c r="O112" s="59">
        <v>648.27</v>
      </c>
      <c r="P112" s="59">
        <v>582.78</v>
      </c>
      <c r="Q112" s="59">
        <v>975.75</v>
      </c>
      <c r="R112" s="59">
        <v>972.4</v>
      </c>
      <c r="S112" s="59">
        <v>483.83</v>
      </c>
      <c r="T112" s="59">
        <v>978.17</v>
      </c>
      <c r="U112" s="59">
        <v>570.79999999999995</v>
      </c>
      <c r="V112" s="59">
        <v>523</v>
      </c>
      <c r="W112" s="59">
        <v>521</v>
      </c>
      <c r="X112" s="59">
        <v>975.69</v>
      </c>
      <c r="Y112" s="59">
        <v>650</v>
      </c>
      <c r="Z112" s="59">
        <v>194.88</v>
      </c>
      <c r="AA112" s="59">
        <v>521</v>
      </c>
      <c r="AB112" s="59">
        <v>650</v>
      </c>
      <c r="AC112" s="59">
        <v>775</v>
      </c>
      <c r="AD112" s="59">
        <v>997.84</v>
      </c>
      <c r="AE112" s="59">
        <v>679</v>
      </c>
      <c r="AF112" s="59">
        <v>794</v>
      </c>
      <c r="AG112" s="59">
        <v>87.35</v>
      </c>
      <c r="AH112" s="59">
        <v>776</v>
      </c>
      <c r="AI112" s="59">
        <v>875.7</v>
      </c>
      <c r="AJ112" s="59">
        <v>97</v>
      </c>
      <c r="AK112" s="59">
        <v>977.99</v>
      </c>
      <c r="AL112" s="59">
        <v>389.66</v>
      </c>
      <c r="AM112" s="59">
        <v>1003.72</v>
      </c>
      <c r="AN112" s="59">
        <v>968.6</v>
      </c>
      <c r="AO112" s="59">
        <v>606.13</v>
      </c>
      <c r="AP112" s="59">
        <v>675.85</v>
      </c>
      <c r="AQ112" s="59" t="s">
        <v>356</v>
      </c>
      <c r="AR112" s="59" t="s">
        <v>356</v>
      </c>
      <c r="AS112" s="59" t="s">
        <v>356</v>
      </c>
      <c r="AT112" s="59" t="s">
        <v>356</v>
      </c>
      <c r="AU112" s="59" t="s">
        <v>356</v>
      </c>
      <c r="AV112" s="59" t="s">
        <v>356</v>
      </c>
      <c r="AW112" s="59" t="s">
        <v>356</v>
      </c>
      <c r="AX112" s="59" t="s">
        <v>356</v>
      </c>
      <c r="AY112" s="59" t="s">
        <v>356</v>
      </c>
      <c r="AZ112" s="59" t="s">
        <v>356</v>
      </c>
      <c r="BA112" s="59" t="s">
        <v>356</v>
      </c>
      <c r="BB112" s="59" t="s">
        <v>356</v>
      </c>
      <c r="BC112" s="59">
        <v>975.47</v>
      </c>
      <c r="BD112" s="59" t="s">
        <v>356</v>
      </c>
      <c r="BE112" s="59">
        <v>883.11</v>
      </c>
      <c r="BF112" s="59">
        <v>4.4999999999999997E-3</v>
      </c>
      <c r="BG112" s="59">
        <f>오르비누적테이블!BG112</f>
        <v>0</v>
      </c>
    </row>
    <row r="113" spans="1:59" hidden="1">
      <c r="A113" s="59">
        <v>518.48</v>
      </c>
      <c r="B113" s="59">
        <v>583.23</v>
      </c>
      <c r="C113" s="59">
        <v>582.75</v>
      </c>
      <c r="D113" s="59">
        <v>517.33000000000004</v>
      </c>
      <c r="E113" s="59">
        <v>647.5</v>
      </c>
      <c r="F113" s="59">
        <v>647.5</v>
      </c>
      <c r="G113" s="59">
        <v>881.92</v>
      </c>
      <c r="H113" s="59">
        <v>873.09</v>
      </c>
      <c r="I113" s="59">
        <v>974.68</v>
      </c>
      <c r="J113" s="59">
        <v>452.59</v>
      </c>
      <c r="K113" s="59">
        <v>973.16</v>
      </c>
      <c r="L113" s="59" t="s">
        <v>356</v>
      </c>
      <c r="M113" s="59" t="s">
        <v>356</v>
      </c>
      <c r="N113" s="59" t="s">
        <v>356</v>
      </c>
      <c r="O113" s="59">
        <v>648.54</v>
      </c>
      <c r="P113" s="59">
        <v>583.23</v>
      </c>
      <c r="Q113" s="59">
        <v>976.3</v>
      </c>
      <c r="R113" s="59">
        <v>973.17</v>
      </c>
      <c r="S113" s="59">
        <v>484.16</v>
      </c>
      <c r="T113" s="59">
        <v>978.86</v>
      </c>
      <c r="U113" s="59">
        <v>571.17999999999995</v>
      </c>
      <c r="V113" s="59">
        <v>523</v>
      </c>
      <c r="W113" s="59">
        <v>522</v>
      </c>
      <c r="X113" s="59">
        <v>976.36</v>
      </c>
      <c r="Y113" s="59">
        <v>650.5</v>
      </c>
      <c r="Z113" s="59">
        <v>195</v>
      </c>
      <c r="AA113" s="59">
        <v>522</v>
      </c>
      <c r="AB113" s="59">
        <v>650.5</v>
      </c>
      <c r="AC113" s="59">
        <v>776</v>
      </c>
      <c r="AD113" s="59">
        <v>998.36</v>
      </c>
      <c r="AE113" s="59">
        <v>680.4</v>
      </c>
      <c r="AF113" s="59">
        <v>794.4</v>
      </c>
      <c r="AG113" s="59">
        <v>87.39</v>
      </c>
      <c r="AH113" s="59">
        <v>777.6</v>
      </c>
      <c r="AI113" s="59">
        <v>877.32</v>
      </c>
      <c r="AJ113" s="59">
        <v>97.2</v>
      </c>
      <c r="AK113" s="59">
        <v>978.64</v>
      </c>
      <c r="AL113" s="59">
        <v>389.97</v>
      </c>
      <c r="AM113" s="59">
        <v>1003.94</v>
      </c>
      <c r="AN113" s="59">
        <v>969.4</v>
      </c>
      <c r="AO113" s="59">
        <v>606.5</v>
      </c>
      <c r="AP113" s="59">
        <v>676.73</v>
      </c>
      <c r="AQ113" s="59" t="s">
        <v>356</v>
      </c>
      <c r="AR113" s="59" t="s">
        <v>356</v>
      </c>
      <c r="AS113" s="59" t="s">
        <v>356</v>
      </c>
      <c r="AT113" s="59" t="s">
        <v>356</v>
      </c>
      <c r="AU113" s="59" t="s">
        <v>356</v>
      </c>
      <c r="AV113" s="59" t="s">
        <v>356</v>
      </c>
      <c r="AW113" s="59" t="s">
        <v>356</v>
      </c>
      <c r="AX113" s="59" t="s">
        <v>356</v>
      </c>
      <c r="AY113" s="59" t="s">
        <v>356</v>
      </c>
      <c r="AZ113" s="59" t="s">
        <v>356</v>
      </c>
      <c r="BA113" s="59" t="s">
        <v>356</v>
      </c>
      <c r="BB113" s="59" t="s">
        <v>356</v>
      </c>
      <c r="BC113" s="59">
        <v>976.29</v>
      </c>
      <c r="BD113" s="59" t="s">
        <v>356</v>
      </c>
      <c r="BE113" s="59">
        <v>883.72</v>
      </c>
      <c r="BF113" s="59">
        <v>4.1000000000000003E-3</v>
      </c>
      <c r="BG113" s="59">
        <f>오르비누적테이블!BG113</f>
        <v>0</v>
      </c>
    </row>
    <row r="114" spans="1:59" hidden="1">
      <c r="A114" s="59">
        <v>518.87</v>
      </c>
      <c r="B114" s="59">
        <v>583.59</v>
      </c>
      <c r="C114" s="59">
        <v>583.04</v>
      </c>
      <c r="D114" s="59">
        <v>517.73</v>
      </c>
      <c r="E114" s="59">
        <v>647.80999999999995</v>
      </c>
      <c r="F114" s="59">
        <v>647.80999999999995</v>
      </c>
      <c r="G114" s="59">
        <v>882.41</v>
      </c>
      <c r="H114" s="59">
        <v>873.61</v>
      </c>
      <c r="I114" s="59">
        <v>975.32</v>
      </c>
      <c r="J114" s="59">
        <v>453.02</v>
      </c>
      <c r="K114" s="59">
        <v>973.54</v>
      </c>
      <c r="L114" s="59" t="s">
        <v>356</v>
      </c>
      <c r="M114" s="59" t="s">
        <v>356</v>
      </c>
      <c r="N114" s="59" t="s">
        <v>356</v>
      </c>
      <c r="O114" s="59">
        <v>649</v>
      </c>
      <c r="P114" s="59">
        <v>583.59</v>
      </c>
      <c r="Q114" s="59">
        <v>977.2</v>
      </c>
      <c r="R114" s="59">
        <v>973.54</v>
      </c>
      <c r="S114" s="59">
        <v>484.47</v>
      </c>
      <c r="T114" s="59">
        <v>979.61</v>
      </c>
      <c r="U114" s="59">
        <v>571.55999999999995</v>
      </c>
      <c r="V114" s="59">
        <v>523</v>
      </c>
      <c r="W114" s="59">
        <v>522</v>
      </c>
      <c r="X114" s="59">
        <v>976.9</v>
      </c>
      <c r="Y114" s="59">
        <v>651</v>
      </c>
      <c r="Z114" s="59">
        <v>195.18</v>
      </c>
      <c r="AA114" s="59">
        <v>522</v>
      </c>
      <c r="AB114" s="59">
        <v>651</v>
      </c>
      <c r="AC114" s="59">
        <v>777</v>
      </c>
      <c r="AD114" s="59">
        <v>998.84</v>
      </c>
      <c r="AE114" s="59">
        <v>680.4</v>
      </c>
      <c r="AF114" s="59">
        <v>794.4</v>
      </c>
      <c r="AG114" s="59">
        <v>87.48</v>
      </c>
      <c r="AH114" s="59">
        <v>777.6</v>
      </c>
      <c r="AI114" s="59">
        <v>877.32</v>
      </c>
      <c r="AJ114" s="59">
        <v>97.2</v>
      </c>
      <c r="AK114" s="59">
        <v>979.55</v>
      </c>
      <c r="AL114" s="59">
        <v>390.32</v>
      </c>
      <c r="AM114" s="59">
        <v>1004.1</v>
      </c>
      <c r="AN114" s="59">
        <v>970</v>
      </c>
      <c r="AO114" s="59">
        <v>607.13</v>
      </c>
      <c r="AP114" s="59">
        <v>677.43</v>
      </c>
      <c r="AQ114" s="59" t="s">
        <v>356</v>
      </c>
      <c r="AR114" s="59" t="s">
        <v>356</v>
      </c>
      <c r="AS114" s="59" t="s">
        <v>356</v>
      </c>
      <c r="AT114" s="59" t="s">
        <v>356</v>
      </c>
      <c r="AU114" s="59" t="s">
        <v>356</v>
      </c>
      <c r="AV114" s="59" t="s">
        <v>356</v>
      </c>
      <c r="AW114" s="59" t="s">
        <v>356</v>
      </c>
      <c r="AX114" s="59" t="s">
        <v>356</v>
      </c>
      <c r="AY114" s="59" t="s">
        <v>356</v>
      </c>
      <c r="AZ114" s="59" t="s">
        <v>356</v>
      </c>
      <c r="BA114" s="59" t="s">
        <v>356</v>
      </c>
      <c r="BB114" s="59" t="s">
        <v>356</v>
      </c>
      <c r="BC114" s="59">
        <v>977.2</v>
      </c>
      <c r="BD114" s="59" t="s">
        <v>356</v>
      </c>
      <c r="BE114" s="59">
        <v>884.32</v>
      </c>
      <c r="BF114" s="59">
        <v>3.8E-3</v>
      </c>
      <c r="BG114" s="59">
        <f>오르비누적테이블!BG114</f>
        <v>0</v>
      </c>
    </row>
    <row r="115" spans="1:59" hidden="1">
      <c r="A115" s="59">
        <v>519.16999999999996</v>
      </c>
      <c r="B115" s="59">
        <v>584.04</v>
      </c>
      <c r="C115" s="59">
        <v>583.61</v>
      </c>
      <c r="D115" s="59">
        <v>518.08000000000004</v>
      </c>
      <c r="E115" s="59">
        <v>648.45000000000005</v>
      </c>
      <c r="F115" s="59">
        <v>648.45000000000005</v>
      </c>
      <c r="G115" s="59">
        <v>882.98</v>
      </c>
      <c r="H115" s="59">
        <v>874.3</v>
      </c>
      <c r="I115" s="59">
        <v>975.93</v>
      </c>
      <c r="J115" s="59">
        <v>453.29</v>
      </c>
      <c r="K115" s="59">
        <v>974.49</v>
      </c>
      <c r="L115" s="59" t="s">
        <v>356</v>
      </c>
      <c r="M115" s="59" t="s">
        <v>356</v>
      </c>
      <c r="N115" s="59" t="s">
        <v>356</v>
      </c>
      <c r="O115" s="59">
        <v>649.58000000000004</v>
      </c>
      <c r="P115" s="59">
        <v>584.04</v>
      </c>
      <c r="Q115" s="59">
        <v>977.94</v>
      </c>
      <c r="R115" s="59">
        <v>974.49</v>
      </c>
      <c r="S115" s="59">
        <v>484.83</v>
      </c>
      <c r="T115" s="59">
        <v>980.38</v>
      </c>
      <c r="U115" s="59">
        <v>571.97</v>
      </c>
      <c r="V115" s="59">
        <v>524</v>
      </c>
      <c r="W115" s="59">
        <v>522</v>
      </c>
      <c r="X115" s="59">
        <v>977.63</v>
      </c>
      <c r="Y115" s="59">
        <v>651.5</v>
      </c>
      <c r="Z115" s="59">
        <v>195.36</v>
      </c>
      <c r="AA115" s="59">
        <v>522</v>
      </c>
      <c r="AB115" s="59">
        <v>651.5</v>
      </c>
      <c r="AC115" s="59">
        <v>777</v>
      </c>
      <c r="AD115" s="59">
        <v>999.36</v>
      </c>
      <c r="AE115" s="59">
        <v>681.1</v>
      </c>
      <c r="AF115" s="59">
        <v>794.6</v>
      </c>
      <c r="AG115" s="59">
        <v>87.57</v>
      </c>
      <c r="AH115" s="59">
        <v>778.4</v>
      </c>
      <c r="AI115" s="59">
        <v>878.13</v>
      </c>
      <c r="AJ115" s="59">
        <v>97.3</v>
      </c>
      <c r="AK115" s="59">
        <v>980.44</v>
      </c>
      <c r="AL115" s="59">
        <v>390.67</v>
      </c>
      <c r="AM115" s="59">
        <v>1004.32</v>
      </c>
      <c r="AN115" s="59">
        <v>971</v>
      </c>
      <c r="AO115" s="59">
        <v>607.5</v>
      </c>
      <c r="AP115" s="59">
        <v>678.48</v>
      </c>
      <c r="AQ115" s="59" t="s">
        <v>356</v>
      </c>
      <c r="AR115" s="59" t="s">
        <v>356</v>
      </c>
      <c r="AS115" s="59" t="s">
        <v>356</v>
      </c>
      <c r="AT115" s="59" t="s">
        <v>356</v>
      </c>
      <c r="AU115" s="59" t="s">
        <v>356</v>
      </c>
      <c r="AV115" s="59" t="s">
        <v>356</v>
      </c>
      <c r="AW115" s="59" t="s">
        <v>356</v>
      </c>
      <c r="AX115" s="59" t="s">
        <v>356</v>
      </c>
      <c r="AY115" s="59" t="s">
        <v>356</v>
      </c>
      <c r="AZ115" s="59" t="s">
        <v>356</v>
      </c>
      <c r="BA115" s="59" t="s">
        <v>356</v>
      </c>
      <c r="BB115" s="59" t="s">
        <v>356</v>
      </c>
      <c r="BC115" s="59">
        <v>977.83</v>
      </c>
      <c r="BD115" s="59" t="s">
        <v>356</v>
      </c>
      <c r="BE115" s="59">
        <v>884.73</v>
      </c>
      <c r="BF115" s="59">
        <v>3.5000000000000001E-3</v>
      </c>
      <c r="BG115" s="59">
        <f>오르비누적테이블!BG115</f>
        <v>0</v>
      </c>
    </row>
    <row r="116" spans="1:59" hidden="1">
      <c r="A116" s="59">
        <v>519.59</v>
      </c>
      <c r="B116" s="59">
        <v>584.55999999999995</v>
      </c>
      <c r="C116" s="59">
        <v>583.96</v>
      </c>
      <c r="D116" s="59">
        <v>518.67999999999995</v>
      </c>
      <c r="E116" s="59">
        <v>648.84</v>
      </c>
      <c r="F116" s="59">
        <v>648.84</v>
      </c>
      <c r="G116" s="59">
        <v>883.55</v>
      </c>
      <c r="H116" s="59">
        <v>875.32</v>
      </c>
      <c r="I116" s="59">
        <v>976.68</v>
      </c>
      <c r="J116" s="59">
        <v>453.73</v>
      </c>
      <c r="K116" s="59">
        <v>975.08</v>
      </c>
      <c r="L116" s="59" t="s">
        <v>356</v>
      </c>
      <c r="M116" s="59" t="s">
        <v>356</v>
      </c>
      <c r="N116" s="59" t="s">
        <v>356</v>
      </c>
      <c r="O116" s="59">
        <v>650.05999999999995</v>
      </c>
      <c r="P116" s="59">
        <v>584.55999999999995</v>
      </c>
      <c r="Q116" s="59">
        <v>978.77</v>
      </c>
      <c r="R116" s="59">
        <v>975.09</v>
      </c>
      <c r="S116" s="59">
        <v>485.1</v>
      </c>
      <c r="T116" s="59">
        <v>981.13</v>
      </c>
      <c r="U116" s="59">
        <v>572.41999999999996</v>
      </c>
      <c r="V116" s="59">
        <v>524</v>
      </c>
      <c r="W116" s="59">
        <v>523</v>
      </c>
      <c r="X116" s="59">
        <v>978.59</v>
      </c>
      <c r="Y116" s="59">
        <v>652</v>
      </c>
      <c r="Z116" s="59">
        <v>195.48</v>
      </c>
      <c r="AA116" s="59">
        <v>523</v>
      </c>
      <c r="AB116" s="59">
        <v>652</v>
      </c>
      <c r="AC116" s="59">
        <v>778</v>
      </c>
      <c r="AD116" s="59">
        <v>999.84</v>
      </c>
      <c r="AE116" s="59">
        <v>681.8</v>
      </c>
      <c r="AF116" s="59">
        <v>794.8</v>
      </c>
      <c r="AG116" s="59">
        <v>87.66</v>
      </c>
      <c r="AH116" s="59">
        <v>779.2</v>
      </c>
      <c r="AI116" s="59">
        <v>878.94</v>
      </c>
      <c r="AJ116" s="59">
        <v>97.4</v>
      </c>
      <c r="AK116" s="59">
        <v>981.08</v>
      </c>
      <c r="AL116" s="59">
        <v>391.01</v>
      </c>
      <c r="AM116" s="59">
        <v>1004.58</v>
      </c>
      <c r="AN116" s="59">
        <v>972.2</v>
      </c>
      <c r="AO116" s="59">
        <v>608</v>
      </c>
      <c r="AP116" s="59">
        <v>679.18</v>
      </c>
      <c r="AQ116" s="59" t="s">
        <v>356</v>
      </c>
      <c r="AR116" s="59" t="s">
        <v>356</v>
      </c>
      <c r="AS116" s="59" t="s">
        <v>356</v>
      </c>
      <c r="AT116" s="59" t="s">
        <v>356</v>
      </c>
      <c r="AU116" s="59" t="s">
        <v>356</v>
      </c>
      <c r="AV116" s="59" t="s">
        <v>356</v>
      </c>
      <c r="AW116" s="59" t="s">
        <v>356</v>
      </c>
      <c r="AX116" s="59" t="s">
        <v>356</v>
      </c>
      <c r="AY116" s="59" t="s">
        <v>356</v>
      </c>
      <c r="AZ116" s="59" t="s">
        <v>356</v>
      </c>
      <c r="BA116" s="59" t="s">
        <v>356</v>
      </c>
      <c r="BB116" s="59" t="s">
        <v>356</v>
      </c>
      <c r="BC116" s="59">
        <v>978.7</v>
      </c>
      <c r="BD116" s="59" t="s">
        <v>356</v>
      </c>
      <c r="BE116" s="59">
        <v>885.31</v>
      </c>
      <c r="BF116" s="59">
        <v>3.2000000000000002E-3</v>
      </c>
      <c r="BG116" s="59">
        <f>오르비누적테이블!BG116</f>
        <v>0</v>
      </c>
    </row>
    <row r="117" spans="1:59" hidden="1">
      <c r="A117" s="59">
        <v>520.04</v>
      </c>
      <c r="B117" s="59">
        <v>585.01</v>
      </c>
      <c r="C117" s="59">
        <v>584.6</v>
      </c>
      <c r="D117" s="59">
        <v>519.08000000000004</v>
      </c>
      <c r="E117" s="59">
        <v>649.55999999999995</v>
      </c>
      <c r="F117" s="59">
        <v>649.55999999999995</v>
      </c>
      <c r="G117" s="59">
        <v>884.65</v>
      </c>
      <c r="H117" s="59">
        <v>875.85</v>
      </c>
      <c r="I117" s="59">
        <v>977.59</v>
      </c>
      <c r="J117" s="59">
        <v>454.05</v>
      </c>
      <c r="K117" s="59">
        <v>976.16</v>
      </c>
      <c r="L117" s="59" t="s">
        <v>356</v>
      </c>
      <c r="M117" s="59" t="s">
        <v>356</v>
      </c>
      <c r="N117" s="59" t="s">
        <v>356</v>
      </c>
      <c r="O117" s="59">
        <v>650.55999999999995</v>
      </c>
      <c r="P117" s="59">
        <v>585.01</v>
      </c>
      <c r="Q117" s="59">
        <v>979.43</v>
      </c>
      <c r="R117" s="59">
        <v>976.17</v>
      </c>
      <c r="S117" s="59">
        <v>485.46</v>
      </c>
      <c r="T117" s="59">
        <v>982.08</v>
      </c>
      <c r="U117" s="59">
        <v>572.91999999999996</v>
      </c>
      <c r="V117" s="59">
        <v>525</v>
      </c>
      <c r="W117" s="59">
        <v>523</v>
      </c>
      <c r="X117" s="59">
        <v>979.57</v>
      </c>
      <c r="Y117" s="59">
        <v>652.5</v>
      </c>
      <c r="Z117" s="59">
        <v>195.66</v>
      </c>
      <c r="AA117" s="59">
        <v>523</v>
      </c>
      <c r="AB117" s="59">
        <v>652.5</v>
      </c>
      <c r="AC117" s="59">
        <v>779</v>
      </c>
      <c r="AD117" s="59">
        <v>1000.84</v>
      </c>
      <c r="AE117" s="59">
        <v>682.5</v>
      </c>
      <c r="AF117" s="59">
        <v>795</v>
      </c>
      <c r="AG117" s="59">
        <v>87.75</v>
      </c>
      <c r="AH117" s="59">
        <v>780</v>
      </c>
      <c r="AI117" s="59">
        <v>879.75</v>
      </c>
      <c r="AJ117" s="59">
        <v>97.5</v>
      </c>
      <c r="AK117" s="59">
        <v>981.8</v>
      </c>
      <c r="AL117" s="59">
        <v>391.41</v>
      </c>
      <c r="AM117" s="59">
        <v>1004.74</v>
      </c>
      <c r="AN117" s="59">
        <v>973.6</v>
      </c>
      <c r="AO117" s="59">
        <v>608.75</v>
      </c>
      <c r="AP117" s="59">
        <v>679.7</v>
      </c>
      <c r="AQ117" s="59" t="s">
        <v>356</v>
      </c>
      <c r="AR117" s="59" t="s">
        <v>356</v>
      </c>
      <c r="AS117" s="59" t="s">
        <v>356</v>
      </c>
      <c r="AT117" s="59" t="s">
        <v>356</v>
      </c>
      <c r="AU117" s="59" t="s">
        <v>356</v>
      </c>
      <c r="AV117" s="59" t="s">
        <v>356</v>
      </c>
      <c r="AW117" s="59" t="s">
        <v>356</v>
      </c>
      <c r="AX117" s="59" t="s">
        <v>356</v>
      </c>
      <c r="AY117" s="59" t="s">
        <v>356</v>
      </c>
      <c r="AZ117" s="59" t="s">
        <v>356</v>
      </c>
      <c r="BA117" s="59" t="s">
        <v>356</v>
      </c>
      <c r="BB117" s="59" t="s">
        <v>356</v>
      </c>
      <c r="BC117" s="59">
        <v>979.72</v>
      </c>
      <c r="BD117" s="59" t="s">
        <v>356</v>
      </c>
      <c r="BE117" s="59">
        <v>885.95</v>
      </c>
      <c r="BF117" s="59">
        <v>2.8999999999999998E-3</v>
      </c>
      <c r="BG117" s="59">
        <f>오르비누적테이블!BG117</f>
        <v>0</v>
      </c>
    </row>
    <row r="118" spans="1:59" hidden="1">
      <c r="A118" s="59">
        <v>520.45000000000005</v>
      </c>
      <c r="B118" s="59">
        <v>585.49</v>
      </c>
      <c r="C118" s="59">
        <v>585.04999999999995</v>
      </c>
      <c r="D118" s="59">
        <v>519.54999999999995</v>
      </c>
      <c r="E118" s="59">
        <v>650.04999999999995</v>
      </c>
      <c r="F118" s="59">
        <v>650.04999999999995</v>
      </c>
      <c r="G118" s="59">
        <v>885.25</v>
      </c>
      <c r="H118" s="59">
        <v>876.94</v>
      </c>
      <c r="I118" s="59">
        <v>978.49</v>
      </c>
      <c r="J118" s="59">
        <v>454.57</v>
      </c>
      <c r="K118" s="59">
        <v>976.89</v>
      </c>
      <c r="L118" s="59" t="s">
        <v>356</v>
      </c>
      <c r="M118" s="59" t="s">
        <v>356</v>
      </c>
      <c r="N118" s="59" t="s">
        <v>356</v>
      </c>
      <c r="O118" s="59">
        <v>651.4</v>
      </c>
      <c r="P118" s="59">
        <v>585.49</v>
      </c>
      <c r="Q118" s="59">
        <v>980.57</v>
      </c>
      <c r="R118" s="59">
        <v>976.89</v>
      </c>
      <c r="S118" s="59">
        <v>485.84</v>
      </c>
      <c r="T118" s="59">
        <v>982.66</v>
      </c>
      <c r="U118" s="59">
        <v>573.52</v>
      </c>
      <c r="V118" s="59">
        <v>525</v>
      </c>
      <c r="W118" s="59">
        <v>524</v>
      </c>
      <c r="X118" s="59">
        <v>981.07</v>
      </c>
      <c r="Y118" s="59">
        <v>653</v>
      </c>
      <c r="Z118" s="59">
        <v>195.9</v>
      </c>
      <c r="AA118" s="59">
        <v>524</v>
      </c>
      <c r="AB118" s="59">
        <v>653</v>
      </c>
      <c r="AC118" s="59">
        <v>780</v>
      </c>
      <c r="AD118" s="59">
        <v>1001.36</v>
      </c>
      <c r="AE118" s="59">
        <v>683.9</v>
      </c>
      <c r="AF118" s="59">
        <v>795.4</v>
      </c>
      <c r="AG118" s="59">
        <v>87.89</v>
      </c>
      <c r="AH118" s="59">
        <v>781.6</v>
      </c>
      <c r="AI118" s="59">
        <v>881.37</v>
      </c>
      <c r="AJ118" s="59">
        <v>97.7</v>
      </c>
      <c r="AK118" s="59">
        <v>982.75</v>
      </c>
      <c r="AL118" s="59">
        <v>391.76</v>
      </c>
      <c r="AM118" s="59">
        <v>1005.04</v>
      </c>
      <c r="AN118" s="59">
        <v>974.6</v>
      </c>
      <c r="AO118" s="59">
        <v>609.38</v>
      </c>
      <c r="AP118" s="59">
        <v>681.1</v>
      </c>
      <c r="AQ118" s="59" t="s">
        <v>356</v>
      </c>
      <c r="AR118" s="59" t="s">
        <v>356</v>
      </c>
      <c r="AS118" s="59" t="s">
        <v>356</v>
      </c>
      <c r="AT118" s="59" t="s">
        <v>356</v>
      </c>
      <c r="AU118" s="59" t="s">
        <v>356</v>
      </c>
      <c r="AV118" s="59" t="s">
        <v>356</v>
      </c>
      <c r="AW118" s="59" t="s">
        <v>356</v>
      </c>
      <c r="AX118" s="59" t="s">
        <v>356</v>
      </c>
      <c r="AY118" s="59" t="s">
        <v>356</v>
      </c>
      <c r="AZ118" s="59" t="s">
        <v>356</v>
      </c>
      <c r="BA118" s="59" t="s">
        <v>356</v>
      </c>
      <c r="BB118" s="59" t="s">
        <v>356</v>
      </c>
      <c r="BC118" s="59">
        <v>980.97</v>
      </c>
      <c r="BD118" s="59" t="s">
        <v>356</v>
      </c>
      <c r="BE118" s="59">
        <v>886.73</v>
      </c>
      <c r="BF118" s="59">
        <v>2.5000000000000001E-3</v>
      </c>
    </row>
    <row r="119" spans="1:59" hidden="1">
      <c r="A119" s="59">
        <v>521.25</v>
      </c>
      <c r="B119" s="59">
        <v>586.13</v>
      </c>
      <c r="C119" s="59">
        <v>585.66</v>
      </c>
      <c r="D119" s="59">
        <v>519.98</v>
      </c>
      <c r="E119" s="59">
        <v>650.73</v>
      </c>
      <c r="F119" s="59">
        <v>650.73</v>
      </c>
      <c r="G119" s="59">
        <v>886.14</v>
      </c>
      <c r="H119" s="59">
        <v>877.98</v>
      </c>
      <c r="I119" s="59">
        <v>979.42</v>
      </c>
      <c r="J119" s="59">
        <v>455.07</v>
      </c>
      <c r="K119" s="59">
        <v>978</v>
      </c>
      <c r="L119" s="59" t="s">
        <v>356</v>
      </c>
      <c r="M119" s="59" t="s">
        <v>356</v>
      </c>
      <c r="N119" s="59" t="s">
        <v>356</v>
      </c>
      <c r="O119" s="59">
        <v>651.80999999999995</v>
      </c>
      <c r="P119" s="59">
        <v>586.13</v>
      </c>
      <c r="Q119" s="59">
        <v>981.4</v>
      </c>
      <c r="R119" s="59">
        <v>978.01</v>
      </c>
      <c r="S119" s="59">
        <v>486.3</v>
      </c>
      <c r="T119" s="59">
        <v>983.69</v>
      </c>
      <c r="U119" s="59">
        <v>574.17999999999995</v>
      </c>
      <c r="V119" s="59">
        <v>526</v>
      </c>
      <c r="W119" s="59">
        <v>524</v>
      </c>
      <c r="X119" s="59">
        <v>982.51</v>
      </c>
      <c r="Y119" s="59">
        <v>654</v>
      </c>
      <c r="Z119" s="59">
        <v>196.02</v>
      </c>
      <c r="AA119" s="59">
        <v>524</v>
      </c>
      <c r="AB119" s="59">
        <v>654</v>
      </c>
      <c r="AC119" s="59">
        <v>782</v>
      </c>
      <c r="AD119" s="59">
        <v>1002.36</v>
      </c>
      <c r="AE119" s="59">
        <v>684.6</v>
      </c>
      <c r="AF119" s="59">
        <v>795.6</v>
      </c>
      <c r="AG119" s="59">
        <v>87.98</v>
      </c>
      <c r="AH119" s="59">
        <v>782.4</v>
      </c>
      <c r="AI119" s="59">
        <v>882.18</v>
      </c>
      <c r="AJ119" s="59">
        <v>97.8</v>
      </c>
      <c r="AK119" s="59">
        <v>983.99</v>
      </c>
      <c r="AL119" s="59">
        <v>392.16</v>
      </c>
      <c r="AM119" s="59">
        <v>1005.3</v>
      </c>
      <c r="AN119" s="59">
        <v>976.2</v>
      </c>
      <c r="AO119" s="59">
        <v>610.13</v>
      </c>
      <c r="AP119" s="59">
        <v>681.98</v>
      </c>
      <c r="AQ119" s="59" t="s">
        <v>356</v>
      </c>
      <c r="AR119" s="59" t="s">
        <v>356</v>
      </c>
      <c r="AS119" s="59" t="s">
        <v>356</v>
      </c>
      <c r="AT119" s="59" t="s">
        <v>356</v>
      </c>
      <c r="AU119" s="59" t="s">
        <v>356</v>
      </c>
      <c r="AV119" s="59" t="s">
        <v>356</v>
      </c>
      <c r="AW119" s="59" t="s">
        <v>356</v>
      </c>
      <c r="AX119" s="59" t="s">
        <v>356</v>
      </c>
      <c r="AY119" s="59" t="s">
        <v>356</v>
      </c>
      <c r="AZ119" s="59" t="s">
        <v>356</v>
      </c>
      <c r="BA119" s="59" t="s">
        <v>356</v>
      </c>
      <c r="BB119" s="59" t="s">
        <v>356</v>
      </c>
      <c r="BC119" s="59">
        <v>982.29</v>
      </c>
      <c r="BD119" s="59" t="s">
        <v>356</v>
      </c>
      <c r="BE119" s="59">
        <v>887.69</v>
      </c>
      <c r="BF119" s="59">
        <v>2.2000000000000001E-3</v>
      </c>
    </row>
    <row r="120" spans="1:59" hidden="1">
      <c r="A120" s="59">
        <v>521.73</v>
      </c>
      <c r="B120" s="59">
        <v>586.66</v>
      </c>
      <c r="C120" s="59">
        <v>586.42999999999995</v>
      </c>
      <c r="D120" s="59">
        <v>520.63</v>
      </c>
      <c r="E120" s="59">
        <v>651.55999999999995</v>
      </c>
      <c r="F120" s="59">
        <v>651.55999999999995</v>
      </c>
      <c r="G120" s="59">
        <v>887.1</v>
      </c>
      <c r="H120" s="59">
        <v>878.99</v>
      </c>
      <c r="I120" s="59">
        <v>980.62</v>
      </c>
      <c r="J120" s="59">
        <v>455.46</v>
      </c>
      <c r="K120" s="59">
        <v>979.19</v>
      </c>
      <c r="L120" s="59" t="s">
        <v>356</v>
      </c>
      <c r="M120" s="59" t="s">
        <v>356</v>
      </c>
      <c r="N120" s="59" t="s">
        <v>356</v>
      </c>
      <c r="O120" s="59">
        <v>652.88</v>
      </c>
      <c r="P120" s="59">
        <v>586.66</v>
      </c>
      <c r="Q120" s="59">
        <v>982.49</v>
      </c>
      <c r="R120" s="59">
        <v>979.2</v>
      </c>
      <c r="S120" s="59">
        <v>486.71</v>
      </c>
      <c r="T120" s="59">
        <v>984.98</v>
      </c>
      <c r="U120" s="59">
        <v>574.74</v>
      </c>
      <c r="V120" s="59">
        <v>527</v>
      </c>
      <c r="W120" s="59">
        <v>525</v>
      </c>
      <c r="X120" s="59">
        <v>983.52</v>
      </c>
      <c r="Y120" s="59">
        <v>654.5</v>
      </c>
      <c r="Z120" s="59">
        <v>196.2</v>
      </c>
      <c r="AA120" s="59">
        <v>525</v>
      </c>
      <c r="AB120" s="59">
        <v>654.5</v>
      </c>
      <c r="AC120" s="59">
        <v>783</v>
      </c>
      <c r="AD120" s="59">
        <v>1003.36</v>
      </c>
      <c r="AE120" s="59">
        <v>685.3</v>
      </c>
      <c r="AF120" s="59">
        <v>795.8</v>
      </c>
      <c r="AG120" s="59">
        <v>88.07</v>
      </c>
      <c r="AH120" s="59">
        <v>783.2</v>
      </c>
      <c r="AI120" s="59">
        <v>882.99</v>
      </c>
      <c r="AJ120" s="59">
        <v>97.9</v>
      </c>
      <c r="AK120" s="59">
        <v>985.28</v>
      </c>
      <c r="AL120" s="59">
        <v>392.71</v>
      </c>
      <c r="AM120" s="59">
        <v>1005.6</v>
      </c>
      <c r="AN120" s="59">
        <v>977.6</v>
      </c>
      <c r="AO120" s="59">
        <v>610.75</v>
      </c>
      <c r="AP120" s="59">
        <v>683.03</v>
      </c>
      <c r="AQ120" s="59" t="s">
        <v>356</v>
      </c>
      <c r="AR120" s="59" t="s">
        <v>356</v>
      </c>
      <c r="AS120" s="59" t="s">
        <v>356</v>
      </c>
      <c r="AT120" s="59" t="s">
        <v>356</v>
      </c>
      <c r="AU120" s="59" t="s">
        <v>356</v>
      </c>
      <c r="AV120" s="59" t="s">
        <v>356</v>
      </c>
      <c r="AW120" s="59" t="s">
        <v>356</v>
      </c>
      <c r="AX120" s="59" t="s">
        <v>356</v>
      </c>
      <c r="AY120" s="59" t="s">
        <v>356</v>
      </c>
      <c r="AZ120" s="59" t="s">
        <v>356</v>
      </c>
      <c r="BA120" s="59" t="s">
        <v>356</v>
      </c>
      <c r="BB120" s="59" t="s">
        <v>356</v>
      </c>
      <c r="BC120" s="59">
        <v>983.31</v>
      </c>
      <c r="BD120" s="59" t="s">
        <v>356</v>
      </c>
      <c r="BE120" s="59">
        <v>888.52</v>
      </c>
      <c r="BF120" s="59">
        <v>1.9E-3</v>
      </c>
    </row>
    <row r="121" spans="1:59" hidden="1">
      <c r="A121" s="59">
        <v>522.41999999999996</v>
      </c>
      <c r="B121" s="59">
        <v>587.83000000000004</v>
      </c>
      <c r="C121" s="59">
        <v>587.16999999999996</v>
      </c>
      <c r="D121" s="59">
        <v>521.15</v>
      </c>
      <c r="E121" s="59">
        <v>652.41</v>
      </c>
      <c r="F121" s="59">
        <v>652.41</v>
      </c>
      <c r="G121" s="59">
        <v>888.67</v>
      </c>
      <c r="H121" s="59">
        <v>880.58</v>
      </c>
      <c r="I121" s="59">
        <v>981.81</v>
      </c>
      <c r="J121" s="59">
        <v>455.9</v>
      </c>
      <c r="K121" s="59">
        <v>980.51</v>
      </c>
      <c r="L121" s="59" t="s">
        <v>356</v>
      </c>
      <c r="M121" s="59" t="s">
        <v>356</v>
      </c>
      <c r="N121" s="59" t="s">
        <v>356</v>
      </c>
      <c r="O121" s="59">
        <v>653.41999999999996</v>
      </c>
      <c r="P121" s="59">
        <v>587.83000000000004</v>
      </c>
      <c r="Q121" s="59">
        <v>983.69</v>
      </c>
      <c r="R121" s="59">
        <v>980.51</v>
      </c>
      <c r="S121" s="59">
        <v>487.15</v>
      </c>
      <c r="T121" s="59">
        <v>986.53</v>
      </c>
      <c r="U121" s="59">
        <v>575.54</v>
      </c>
      <c r="V121" s="59">
        <v>527</v>
      </c>
      <c r="W121" s="59">
        <v>526</v>
      </c>
      <c r="X121" s="59">
        <v>984.7</v>
      </c>
      <c r="Y121" s="59">
        <v>655.5</v>
      </c>
      <c r="Z121" s="59">
        <v>196.5</v>
      </c>
      <c r="AA121" s="59">
        <v>526</v>
      </c>
      <c r="AB121" s="59">
        <v>655.5</v>
      </c>
      <c r="AC121" s="59">
        <v>784</v>
      </c>
      <c r="AD121" s="59">
        <v>1003.84</v>
      </c>
      <c r="AE121" s="59">
        <v>686.7</v>
      </c>
      <c r="AF121" s="59">
        <v>796.2</v>
      </c>
      <c r="AG121" s="59">
        <v>88.2</v>
      </c>
      <c r="AH121" s="59">
        <v>784.8</v>
      </c>
      <c r="AI121" s="59">
        <v>884.61</v>
      </c>
      <c r="AJ121" s="59">
        <v>98.1</v>
      </c>
      <c r="AK121" s="59">
        <v>986.44</v>
      </c>
      <c r="AL121" s="59">
        <v>393.2</v>
      </c>
      <c r="AM121" s="59">
        <v>1005.88</v>
      </c>
      <c r="AN121" s="59">
        <v>979.2</v>
      </c>
      <c r="AO121" s="59">
        <v>611.63</v>
      </c>
      <c r="AP121" s="59">
        <v>684.6</v>
      </c>
      <c r="AQ121" s="59" t="s">
        <v>356</v>
      </c>
      <c r="AR121" s="59" t="s">
        <v>356</v>
      </c>
      <c r="AS121" s="59" t="s">
        <v>356</v>
      </c>
      <c r="AT121" s="59" t="s">
        <v>356</v>
      </c>
      <c r="AU121" s="59" t="s">
        <v>356</v>
      </c>
      <c r="AV121" s="59" t="s">
        <v>356</v>
      </c>
      <c r="AW121" s="59" t="s">
        <v>356</v>
      </c>
      <c r="AX121" s="59" t="s">
        <v>356</v>
      </c>
      <c r="AY121" s="59" t="s">
        <v>356</v>
      </c>
      <c r="AZ121" s="59" t="s">
        <v>356</v>
      </c>
      <c r="BA121" s="59" t="s">
        <v>356</v>
      </c>
      <c r="BB121" s="59" t="s">
        <v>356</v>
      </c>
      <c r="BC121" s="59">
        <v>984.55</v>
      </c>
      <c r="BD121" s="59" t="s">
        <v>356</v>
      </c>
      <c r="BE121" s="59">
        <v>889.16</v>
      </c>
      <c r="BF121" s="59">
        <v>1.6000000000000001E-3</v>
      </c>
    </row>
    <row r="122" spans="1:59" hidden="1">
      <c r="A122" s="59">
        <v>522.63</v>
      </c>
      <c r="B122" s="59">
        <v>588.09</v>
      </c>
      <c r="C122" s="59">
        <v>587.54999999999995</v>
      </c>
      <c r="D122" s="59">
        <v>521.58000000000004</v>
      </c>
      <c r="E122" s="59">
        <v>652.83000000000004</v>
      </c>
      <c r="F122" s="59">
        <v>652.83000000000004</v>
      </c>
      <c r="G122" s="59">
        <v>889.02</v>
      </c>
      <c r="H122" s="59">
        <v>880.88</v>
      </c>
      <c r="I122" s="59">
        <v>982.66</v>
      </c>
      <c r="J122" s="59">
        <v>456.25</v>
      </c>
      <c r="K122" s="59">
        <v>981.15</v>
      </c>
      <c r="L122" s="59" t="s">
        <v>356</v>
      </c>
      <c r="M122" s="59" t="s">
        <v>356</v>
      </c>
      <c r="N122" s="59" t="s">
        <v>356</v>
      </c>
      <c r="O122" s="59">
        <v>653.54999999999995</v>
      </c>
      <c r="P122" s="59">
        <v>588.09</v>
      </c>
      <c r="Q122" s="59">
        <v>984.19</v>
      </c>
      <c r="R122" s="59">
        <v>981.15</v>
      </c>
      <c r="S122" s="59">
        <v>487.34</v>
      </c>
      <c r="T122" s="59">
        <v>987.32</v>
      </c>
      <c r="U122" s="59">
        <v>575.79999999999995</v>
      </c>
      <c r="V122" s="59">
        <v>528</v>
      </c>
      <c r="W122" s="59">
        <v>526</v>
      </c>
      <c r="X122" s="59">
        <v>985.29</v>
      </c>
      <c r="Y122" s="59">
        <v>655.5</v>
      </c>
      <c r="Z122" s="59">
        <v>196.62</v>
      </c>
      <c r="AA122" s="59">
        <v>526</v>
      </c>
      <c r="AB122" s="59">
        <v>655.5</v>
      </c>
      <c r="AC122" s="59">
        <v>785</v>
      </c>
      <c r="AD122" s="59">
        <v>1004.84</v>
      </c>
      <c r="AE122" s="59">
        <v>686.7</v>
      </c>
      <c r="AF122" s="59">
        <v>796.2</v>
      </c>
      <c r="AG122" s="59">
        <v>88.29</v>
      </c>
      <c r="AH122" s="59">
        <v>784.8</v>
      </c>
      <c r="AI122" s="59">
        <v>884.61</v>
      </c>
      <c r="AJ122" s="59">
        <v>98.1</v>
      </c>
      <c r="AK122" s="59">
        <v>987.53</v>
      </c>
      <c r="AL122" s="59">
        <v>393.59</v>
      </c>
      <c r="AM122" s="59">
        <v>1006.04</v>
      </c>
      <c r="AN122" s="59">
        <v>980.4</v>
      </c>
      <c r="AO122" s="59">
        <v>612</v>
      </c>
      <c r="AP122" s="59">
        <v>685.48</v>
      </c>
      <c r="AQ122" s="59" t="s">
        <v>356</v>
      </c>
      <c r="AR122" s="59" t="s">
        <v>356</v>
      </c>
      <c r="AS122" s="59" t="s">
        <v>356</v>
      </c>
      <c r="AT122" s="59" t="s">
        <v>356</v>
      </c>
      <c r="AU122" s="59" t="s">
        <v>356</v>
      </c>
      <c r="AV122" s="59" t="s">
        <v>356</v>
      </c>
      <c r="AW122" s="59" t="s">
        <v>356</v>
      </c>
      <c r="AX122" s="59" t="s">
        <v>356</v>
      </c>
      <c r="AY122" s="59" t="s">
        <v>356</v>
      </c>
      <c r="AZ122" s="59" t="s">
        <v>356</v>
      </c>
      <c r="BA122" s="59" t="s">
        <v>356</v>
      </c>
      <c r="BB122" s="59" t="s">
        <v>356</v>
      </c>
      <c r="BC122" s="59">
        <v>985.23</v>
      </c>
      <c r="BD122" s="59" t="s">
        <v>356</v>
      </c>
      <c r="BE122" s="59">
        <v>889.56</v>
      </c>
      <c r="BF122" s="59">
        <v>1.4E-3</v>
      </c>
    </row>
    <row r="123" spans="1:59" hidden="1">
      <c r="A123" s="59">
        <v>523.02</v>
      </c>
      <c r="B123" s="59">
        <v>588.80999999999995</v>
      </c>
      <c r="C123" s="59">
        <v>588.17999999999995</v>
      </c>
      <c r="D123" s="59">
        <v>521.70000000000005</v>
      </c>
      <c r="E123" s="59">
        <v>653.53</v>
      </c>
      <c r="F123" s="59">
        <v>653.53</v>
      </c>
      <c r="G123" s="59">
        <v>889.83</v>
      </c>
      <c r="H123" s="59">
        <v>881.8</v>
      </c>
      <c r="I123" s="59">
        <v>983.48</v>
      </c>
      <c r="J123" s="59">
        <v>456.61</v>
      </c>
      <c r="K123" s="59">
        <v>982.24</v>
      </c>
      <c r="L123" s="59" t="s">
        <v>356</v>
      </c>
      <c r="M123" s="59" t="s">
        <v>356</v>
      </c>
      <c r="N123" s="59" t="s">
        <v>356</v>
      </c>
      <c r="O123" s="59">
        <v>654.21</v>
      </c>
      <c r="P123" s="59">
        <v>588.80999999999995</v>
      </c>
      <c r="Q123" s="59">
        <v>984.74</v>
      </c>
      <c r="R123" s="59">
        <v>982.25</v>
      </c>
      <c r="S123" s="59">
        <v>487.57</v>
      </c>
      <c r="T123" s="59">
        <v>987.82</v>
      </c>
      <c r="U123" s="59">
        <v>576.32000000000005</v>
      </c>
      <c r="V123" s="59">
        <v>528</v>
      </c>
      <c r="W123" s="59">
        <v>527</v>
      </c>
      <c r="X123" s="59">
        <v>985.89</v>
      </c>
      <c r="Y123" s="59">
        <v>656.5</v>
      </c>
      <c r="Z123" s="59">
        <v>196.8</v>
      </c>
      <c r="AA123" s="59">
        <v>527</v>
      </c>
      <c r="AB123" s="59">
        <v>656.5</v>
      </c>
      <c r="AC123" s="59">
        <v>785</v>
      </c>
      <c r="AD123" s="59">
        <v>1005.36</v>
      </c>
      <c r="AE123" s="59">
        <v>687.4</v>
      </c>
      <c r="AF123" s="59">
        <v>796.4</v>
      </c>
      <c r="AG123" s="59">
        <v>88.38</v>
      </c>
      <c r="AH123" s="59">
        <v>785.6</v>
      </c>
      <c r="AI123" s="59">
        <v>885.42</v>
      </c>
      <c r="AJ123" s="59">
        <v>98.2</v>
      </c>
      <c r="AK123" s="59">
        <v>988.31</v>
      </c>
      <c r="AL123" s="59">
        <v>393.93</v>
      </c>
      <c r="AM123" s="59">
        <v>1006.18</v>
      </c>
      <c r="AN123" s="59">
        <v>981.2</v>
      </c>
      <c r="AO123" s="59">
        <v>612.63</v>
      </c>
      <c r="AP123" s="59">
        <v>686.18</v>
      </c>
      <c r="AQ123" s="59" t="s">
        <v>356</v>
      </c>
      <c r="AR123" s="59" t="s">
        <v>356</v>
      </c>
      <c r="AS123" s="59" t="s">
        <v>356</v>
      </c>
      <c r="AT123" s="59" t="s">
        <v>356</v>
      </c>
      <c r="AU123" s="59" t="s">
        <v>356</v>
      </c>
      <c r="AV123" s="59" t="s">
        <v>356</v>
      </c>
      <c r="AW123" s="59" t="s">
        <v>356</v>
      </c>
      <c r="AX123" s="59" t="s">
        <v>356</v>
      </c>
      <c r="AY123" s="59" t="s">
        <v>356</v>
      </c>
      <c r="AZ123" s="59" t="s">
        <v>356</v>
      </c>
      <c r="BA123" s="59" t="s">
        <v>356</v>
      </c>
      <c r="BB123" s="59" t="s">
        <v>356</v>
      </c>
      <c r="BC123" s="59">
        <v>985.92</v>
      </c>
      <c r="BD123" s="59" t="s">
        <v>356</v>
      </c>
      <c r="BE123" s="59">
        <v>890.24</v>
      </c>
      <c r="BF123" s="59">
        <v>1.2999999999999999E-3</v>
      </c>
    </row>
    <row r="124" spans="1:59" hidden="1">
      <c r="A124" s="59">
        <v>523.44000000000005</v>
      </c>
      <c r="B124" s="59">
        <v>589</v>
      </c>
      <c r="C124" s="59">
        <v>588.65</v>
      </c>
      <c r="D124" s="59">
        <v>522.13</v>
      </c>
      <c r="E124" s="59">
        <v>654.05999999999995</v>
      </c>
      <c r="F124" s="59">
        <v>654.05999999999995</v>
      </c>
      <c r="G124" s="59">
        <v>890.65</v>
      </c>
      <c r="H124" s="59">
        <v>883.2</v>
      </c>
      <c r="I124" s="59">
        <v>983.87</v>
      </c>
      <c r="J124" s="59">
        <v>456.83</v>
      </c>
      <c r="K124" s="59">
        <v>982.51</v>
      </c>
      <c r="L124" s="59" t="s">
        <v>356</v>
      </c>
      <c r="M124" s="59" t="s">
        <v>356</v>
      </c>
      <c r="N124" s="59" t="s">
        <v>356</v>
      </c>
      <c r="O124" s="59">
        <v>654.88</v>
      </c>
      <c r="P124" s="59">
        <v>589</v>
      </c>
      <c r="Q124" s="59">
        <v>985.56</v>
      </c>
      <c r="R124" s="59">
        <v>982.51</v>
      </c>
      <c r="S124" s="59">
        <v>487.85</v>
      </c>
      <c r="T124" s="59">
        <v>988.31</v>
      </c>
      <c r="U124" s="59">
        <v>576.77</v>
      </c>
      <c r="V124" s="59">
        <v>529</v>
      </c>
      <c r="W124" s="59">
        <v>527</v>
      </c>
      <c r="X124" s="59">
        <v>986.98</v>
      </c>
      <c r="Y124" s="59">
        <v>657</v>
      </c>
      <c r="Z124" s="59">
        <v>196.98</v>
      </c>
      <c r="AA124" s="59">
        <v>527</v>
      </c>
      <c r="AB124" s="59">
        <v>657</v>
      </c>
      <c r="AC124" s="59">
        <v>786</v>
      </c>
      <c r="AD124" s="59">
        <v>1005.84</v>
      </c>
      <c r="AE124" s="59">
        <v>688.1</v>
      </c>
      <c r="AF124" s="59">
        <v>796.6</v>
      </c>
      <c r="AG124" s="59">
        <v>88.38</v>
      </c>
      <c r="AH124" s="59">
        <v>786.4</v>
      </c>
      <c r="AI124" s="59">
        <v>886.23</v>
      </c>
      <c r="AJ124" s="59">
        <v>98.3</v>
      </c>
      <c r="AK124" s="59">
        <v>989.25</v>
      </c>
      <c r="AL124" s="59">
        <v>394.16</v>
      </c>
      <c r="AM124" s="59">
        <v>1006.32</v>
      </c>
      <c r="AN124" s="59">
        <v>982</v>
      </c>
      <c r="AO124" s="59">
        <v>613.5</v>
      </c>
      <c r="AP124" s="59">
        <v>686.53</v>
      </c>
      <c r="AQ124" s="59" t="s">
        <v>356</v>
      </c>
      <c r="AR124" s="59" t="s">
        <v>356</v>
      </c>
      <c r="AS124" s="59" t="s">
        <v>356</v>
      </c>
      <c r="AT124" s="59" t="s">
        <v>356</v>
      </c>
      <c r="AU124" s="59" t="s">
        <v>356</v>
      </c>
      <c r="AV124" s="59" t="s">
        <v>356</v>
      </c>
      <c r="AW124" s="59" t="s">
        <v>356</v>
      </c>
      <c r="AX124" s="59" t="s">
        <v>356</v>
      </c>
      <c r="AY124" s="59" t="s">
        <v>356</v>
      </c>
      <c r="AZ124" s="59" t="s">
        <v>356</v>
      </c>
      <c r="BA124" s="59" t="s">
        <v>356</v>
      </c>
      <c r="BB124" s="59" t="s">
        <v>356</v>
      </c>
      <c r="BC124" s="59">
        <v>986.43</v>
      </c>
      <c r="BD124" s="59" t="s">
        <v>356</v>
      </c>
      <c r="BE124" s="59">
        <v>890.77</v>
      </c>
      <c r="BF124" s="59">
        <v>1.1000000000000001E-3</v>
      </c>
    </row>
    <row r="125" spans="1:59" hidden="1">
      <c r="A125" s="59">
        <v>524.03</v>
      </c>
      <c r="B125" s="59">
        <v>589.80999999999995</v>
      </c>
      <c r="C125" s="59">
        <v>589.11</v>
      </c>
      <c r="D125" s="59">
        <v>522.73</v>
      </c>
      <c r="E125" s="59">
        <v>654.55999999999995</v>
      </c>
      <c r="F125" s="59">
        <v>654.55999999999995</v>
      </c>
      <c r="G125" s="59">
        <v>891.45</v>
      </c>
      <c r="H125" s="59">
        <v>883.99</v>
      </c>
      <c r="I125" s="59">
        <v>985.52</v>
      </c>
      <c r="J125" s="59">
        <v>457.39</v>
      </c>
      <c r="K125" s="59">
        <v>983.69</v>
      </c>
      <c r="L125" s="59" t="s">
        <v>356</v>
      </c>
      <c r="M125" s="59" t="s">
        <v>356</v>
      </c>
      <c r="N125" s="59" t="s">
        <v>356</v>
      </c>
      <c r="O125" s="59">
        <v>655.54</v>
      </c>
      <c r="P125" s="59">
        <v>589.80999999999995</v>
      </c>
      <c r="Q125" s="59">
        <v>986.98</v>
      </c>
      <c r="R125" s="59">
        <v>983.7</v>
      </c>
      <c r="S125" s="59">
        <v>488.34</v>
      </c>
      <c r="T125" s="59">
        <v>989.26</v>
      </c>
      <c r="U125" s="59">
        <v>577.52</v>
      </c>
      <c r="V125" s="59">
        <v>529</v>
      </c>
      <c r="W125" s="59">
        <v>528</v>
      </c>
      <c r="X125" s="59">
        <v>987.78</v>
      </c>
      <c r="Y125" s="59">
        <v>657.5</v>
      </c>
      <c r="Z125" s="59">
        <v>197.16</v>
      </c>
      <c r="AA125" s="59">
        <v>528</v>
      </c>
      <c r="AB125" s="59">
        <v>657.5</v>
      </c>
      <c r="AC125" s="59">
        <v>787</v>
      </c>
      <c r="AD125" s="59">
        <v>1006.84</v>
      </c>
      <c r="AE125" s="59">
        <v>688.8</v>
      </c>
      <c r="AF125" s="59">
        <v>796.8</v>
      </c>
      <c r="AG125" s="59">
        <v>88.56</v>
      </c>
      <c r="AH125" s="59">
        <v>787.2</v>
      </c>
      <c r="AI125" s="59">
        <v>887.04</v>
      </c>
      <c r="AJ125" s="59">
        <v>98.4</v>
      </c>
      <c r="AK125" s="59">
        <v>990.01</v>
      </c>
      <c r="AL125" s="59">
        <v>394.41</v>
      </c>
      <c r="AM125" s="59">
        <v>1006.66</v>
      </c>
      <c r="AN125" s="59">
        <v>983.2</v>
      </c>
      <c r="AO125" s="59">
        <v>613.88</v>
      </c>
      <c r="AP125" s="59">
        <v>687.4</v>
      </c>
      <c r="AQ125" s="59" t="s">
        <v>356</v>
      </c>
      <c r="AR125" s="59" t="s">
        <v>356</v>
      </c>
      <c r="AS125" s="59" t="s">
        <v>356</v>
      </c>
      <c r="AT125" s="59" t="s">
        <v>356</v>
      </c>
      <c r="AU125" s="59" t="s">
        <v>356</v>
      </c>
      <c r="AV125" s="59" t="s">
        <v>356</v>
      </c>
      <c r="AW125" s="59" t="s">
        <v>356</v>
      </c>
      <c r="AX125" s="59" t="s">
        <v>356</v>
      </c>
      <c r="AY125" s="59" t="s">
        <v>356</v>
      </c>
      <c r="AZ125" s="59" t="s">
        <v>356</v>
      </c>
      <c r="BA125" s="59" t="s">
        <v>356</v>
      </c>
      <c r="BB125" s="59" t="s">
        <v>356</v>
      </c>
      <c r="BC125" s="59">
        <v>987.5</v>
      </c>
      <c r="BD125" s="59" t="s">
        <v>356</v>
      </c>
      <c r="BE125" s="59">
        <v>891.49</v>
      </c>
      <c r="BF125" s="59">
        <v>1E-3</v>
      </c>
    </row>
    <row r="126" spans="1:59" hidden="1">
      <c r="A126" s="59">
        <v>524.30999999999995</v>
      </c>
      <c r="B126" s="59">
        <v>590.29999999999995</v>
      </c>
      <c r="C126" s="59">
        <v>589.75</v>
      </c>
      <c r="D126" s="59">
        <v>522.83000000000004</v>
      </c>
      <c r="E126" s="59">
        <v>655.28</v>
      </c>
      <c r="F126" s="59">
        <v>655.28</v>
      </c>
      <c r="G126" s="59">
        <v>891.93</v>
      </c>
      <c r="H126" s="59">
        <v>884.23</v>
      </c>
      <c r="I126" s="59">
        <v>985.85</v>
      </c>
      <c r="J126" s="59">
        <v>457.81</v>
      </c>
      <c r="K126" s="59">
        <v>984.83</v>
      </c>
      <c r="L126" s="59" t="s">
        <v>356</v>
      </c>
      <c r="M126" s="59" t="s">
        <v>356</v>
      </c>
      <c r="N126" s="59" t="s">
        <v>356</v>
      </c>
      <c r="O126" s="59">
        <v>656</v>
      </c>
      <c r="P126" s="59">
        <v>590.29999999999995</v>
      </c>
      <c r="Q126" s="59">
        <v>987.41</v>
      </c>
      <c r="R126" s="59">
        <v>984.84</v>
      </c>
      <c r="S126" s="59">
        <v>488.55</v>
      </c>
      <c r="T126" s="59">
        <v>989.49</v>
      </c>
      <c r="U126" s="59">
        <v>577.85</v>
      </c>
      <c r="V126" s="59">
        <v>529</v>
      </c>
      <c r="W126" s="59">
        <v>528</v>
      </c>
      <c r="X126" s="59">
        <v>988.23</v>
      </c>
      <c r="Y126" s="59">
        <v>658</v>
      </c>
      <c r="Z126" s="59">
        <v>197.22</v>
      </c>
      <c r="AA126" s="59">
        <v>528</v>
      </c>
      <c r="AB126" s="59">
        <v>658</v>
      </c>
      <c r="AC126" s="59">
        <v>788</v>
      </c>
      <c r="AD126" s="59">
        <v>1006.84</v>
      </c>
      <c r="AE126" s="59">
        <v>689.5</v>
      </c>
      <c r="AF126" s="59">
        <v>797</v>
      </c>
      <c r="AG126" s="59">
        <v>88.61</v>
      </c>
      <c r="AH126" s="59">
        <v>788</v>
      </c>
      <c r="AI126" s="59">
        <v>887.85</v>
      </c>
      <c r="AJ126" s="59">
        <v>98.5</v>
      </c>
      <c r="AK126" s="59">
        <v>990.78</v>
      </c>
      <c r="AL126" s="59">
        <v>395.04</v>
      </c>
      <c r="AM126" s="59">
        <v>1006.76</v>
      </c>
      <c r="AN126" s="59">
        <v>984</v>
      </c>
      <c r="AO126" s="59">
        <v>614.25</v>
      </c>
      <c r="AP126" s="59">
        <v>688.1</v>
      </c>
      <c r="AQ126" s="59" t="s">
        <v>356</v>
      </c>
      <c r="AR126" s="59" t="s">
        <v>356</v>
      </c>
      <c r="AS126" s="59" t="s">
        <v>356</v>
      </c>
      <c r="AT126" s="59" t="s">
        <v>356</v>
      </c>
      <c r="AU126" s="59" t="s">
        <v>356</v>
      </c>
      <c r="AV126" s="59" t="s">
        <v>356</v>
      </c>
      <c r="AW126" s="59" t="s">
        <v>356</v>
      </c>
      <c r="AX126" s="59" t="s">
        <v>356</v>
      </c>
      <c r="AY126" s="59" t="s">
        <v>356</v>
      </c>
      <c r="AZ126" s="59" t="s">
        <v>356</v>
      </c>
      <c r="BA126" s="59" t="s">
        <v>356</v>
      </c>
      <c r="BB126" s="59" t="s">
        <v>356</v>
      </c>
      <c r="BC126" s="59">
        <v>988.58</v>
      </c>
      <c r="BD126" s="59" t="s">
        <v>356</v>
      </c>
      <c r="BE126" s="59">
        <v>892.08</v>
      </c>
      <c r="BF126" s="59">
        <v>8.9999999999999998E-4</v>
      </c>
    </row>
    <row r="127" spans="1:59" hidden="1">
      <c r="A127" s="59">
        <v>524.61</v>
      </c>
      <c r="B127" s="59">
        <v>590.62</v>
      </c>
      <c r="C127" s="59">
        <v>590.01</v>
      </c>
      <c r="D127" s="59">
        <v>523.17999999999995</v>
      </c>
      <c r="E127" s="59">
        <v>655.56</v>
      </c>
      <c r="F127" s="59">
        <v>655.56</v>
      </c>
      <c r="G127" s="59">
        <v>892.45</v>
      </c>
      <c r="H127" s="59">
        <v>885.37</v>
      </c>
      <c r="I127" s="59">
        <v>986.75</v>
      </c>
      <c r="J127" s="59">
        <v>458.07</v>
      </c>
      <c r="K127" s="59">
        <v>985.23</v>
      </c>
      <c r="L127" s="59" t="s">
        <v>356</v>
      </c>
      <c r="M127" s="59" t="s">
        <v>356</v>
      </c>
      <c r="N127" s="59" t="s">
        <v>356</v>
      </c>
      <c r="O127" s="59">
        <v>656.26</v>
      </c>
      <c r="P127" s="59">
        <v>590.62</v>
      </c>
      <c r="Q127" s="59">
        <v>987.82</v>
      </c>
      <c r="R127" s="59">
        <v>985.23</v>
      </c>
      <c r="S127" s="59">
        <v>488.81</v>
      </c>
      <c r="T127" s="59">
        <v>990.13</v>
      </c>
      <c r="U127" s="59">
        <v>578</v>
      </c>
      <c r="V127" s="59">
        <v>530</v>
      </c>
      <c r="W127" s="59">
        <v>529</v>
      </c>
      <c r="X127" s="59">
        <v>988.81</v>
      </c>
      <c r="Y127" s="59">
        <v>658.5</v>
      </c>
      <c r="Z127" s="59">
        <v>197.4</v>
      </c>
      <c r="AA127" s="59">
        <v>529</v>
      </c>
      <c r="AB127" s="59">
        <v>658.5</v>
      </c>
      <c r="AC127" s="59">
        <v>788</v>
      </c>
      <c r="AD127" s="59">
        <v>1006.84</v>
      </c>
      <c r="AE127" s="59">
        <v>690.2</v>
      </c>
      <c r="AF127" s="59">
        <v>797.2</v>
      </c>
      <c r="AG127" s="59">
        <v>88.65</v>
      </c>
      <c r="AH127" s="59">
        <v>788.8</v>
      </c>
      <c r="AI127" s="59">
        <v>888.66</v>
      </c>
      <c r="AJ127" s="59">
        <v>98.6</v>
      </c>
      <c r="AK127" s="59">
        <v>991.71</v>
      </c>
      <c r="AL127" s="59">
        <v>395.21</v>
      </c>
      <c r="AM127" s="59">
        <v>1006.92</v>
      </c>
      <c r="AN127" s="59">
        <v>984.6</v>
      </c>
      <c r="AO127" s="59">
        <v>614.5</v>
      </c>
      <c r="AP127" s="59">
        <v>688.98</v>
      </c>
      <c r="AQ127" s="59" t="s">
        <v>356</v>
      </c>
      <c r="AR127" s="59" t="s">
        <v>356</v>
      </c>
      <c r="AS127" s="59" t="s">
        <v>356</v>
      </c>
      <c r="AT127" s="59" t="s">
        <v>356</v>
      </c>
      <c r="AU127" s="59" t="s">
        <v>356</v>
      </c>
      <c r="AV127" s="59" t="s">
        <v>356</v>
      </c>
      <c r="AW127" s="59" t="s">
        <v>356</v>
      </c>
      <c r="AX127" s="59" t="s">
        <v>356</v>
      </c>
      <c r="AY127" s="59" t="s">
        <v>356</v>
      </c>
      <c r="AZ127" s="59" t="s">
        <v>356</v>
      </c>
      <c r="BA127" s="59" t="s">
        <v>356</v>
      </c>
      <c r="BB127" s="59" t="s">
        <v>356</v>
      </c>
      <c r="BC127" s="59">
        <v>988.86</v>
      </c>
      <c r="BD127" s="59" t="s">
        <v>356</v>
      </c>
      <c r="BE127" s="59">
        <v>892.24</v>
      </c>
      <c r="BF127" s="59">
        <v>8.0000000000000004E-4</v>
      </c>
    </row>
    <row r="128" spans="1:59" hidden="1">
      <c r="A128" s="59">
        <v>524.84</v>
      </c>
      <c r="B128" s="59">
        <v>591.24</v>
      </c>
      <c r="C128" s="59">
        <v>590.59</v>
      </c>
      <c r="D128" s="59">
        <v>523.42999999999995</v>
      </c>
      <c r="E128" s="59">
        <v>656.21</v>
      </c>
      <c r="F128" s="59">
        <v>656.21</v>
      </c>
      <c r="G128" s="59">
        <v>892.83</v>
      </c>
      <c r="H128" s="59">
        <v>885.9</v>
      </c>
      <c r="I128" s="59">
        <v>987.12</v>
      </c>
      <c r="J128" s="59">
        <v>458.16</v>
      </c>
      <c r="K128" s="59">
        <v>986.24</v>
      </c>
      <c r="L128" s="59" t="s">
        <v>356</v>
      </c>
      <c r="M128" s="59" t="s">
        <v>356</v>
      </c>
      <c r="N128" s="59" t="s">
        <v>356</v>
      </c>
      <c r="O128" s="59">
        <v>656.54</v>
      </c>
      <c r="P128" s="59">
        <v>591.24</v>
      </c>
      <c r="Q128" s="59">
        <v>988.6</v>
      </c>
      <c r="R128" s="59">
        <v>986.24</v>
      </c>
      <c r="S128" s="59">
        <v>488.95</v>
      </c>
      <c r="T128" s="59">
        <v>990.58</v>
      </c>
      <c r="U128" s="59">
        <v>578.54</v>
      </c>
      <c r="V128" s="59">
        <v>530</v>
      </c>
      <c r="W128" s="59">
        <v>529</v>
      </c>
      <c r="X128" s="59">
        <v>989.34</v>
      </c>
      <c r="Y128" s="59">
        <v>659</v>
      </c>
      <c r="Z128" s="59">
        <v>197.52</v>
      </c>
      <c r="AA128" s="59">
        <v>529</v>
      </c>
      <c r="AB128" s="59">
        <v>659</v>
      </c>
      <c r="AC128" s="59">
        <v>789</v>
      </c>
      <c r="AD128" s="59">
        <v>1007.84</v>
      </c>
      <c r="AE128" s="59">
        <v>690.2</v>
      </c>
      <c r="AF128" s="59">
        <v>797.2</v>
      </c>
      <c r="AG128" s="59">
        <v>88.7</v>
      </c>
      <c r="AH128" s="59">
        <v>788.8</v>
      </c>
      <c r="AI128" s="59">
        <v>888.66</v>
      </c>
      <c r="AJ128" s="59">
        <v>98.6</v>
      </c>
      <c r="AK128" s="59">
        <v>992.25</v>
      </c>
      <c r="AL128" s="59">
        <v>395.36</v>
      </c>
      <c r="AM128" s="59">
        <v>1007</v>
      </c>
      <c r="AN128" s="59">
        <v>985.4</v>
      </c>
      <c r="AO128" s="59">
        <v>614.88</v>
      </c>
      <c r="AP128" s="59">
        <v>689.15</v>
      </c>
      <c r="AQ128" s="59" t="s">
        <v>356</v>
      </c>
      <c r="AR128" s="59" t="s">
        <v>356</v>
      </c>
      <c r="AS128" s="59" t="s">
        <v>356</v>
      </c>
      <c r="AT128" s="59" t="s">
        <v>356</v>
      </c>
      <c r="AU128" s="59" t="s">
        <v>356</v>
      </c>
      <c r="AV128" s="59" t="s">
        <v>356</v>
      </c>
      <c r="AW128" s="59" t="s">
        <v>356</v>
      </c>
      <c r="AX128" s="59" t="s">
        <v>356</v>
      </c>
      <c r="AY128" s="59" t="s">
        <v>356</v>
      </c>
      <c r="AZ128" s="59" t="s">
        <v>356</v>
      </c>
      <c r="BA128" s="59" t="s">
        <v>356</v>
      </c>
      <c r="BB128" s="59" t="s">
        <v>356</v>
      </c>
      <c r="BC128" s="59">
        <v>989.33</v>
      </c>
      <c r="BD128" s="59" t="s">
        <v>356</v>
      </c>
      <c r="BE128" s="59">
        <v>892.76</v>
      </c>
      <c r="BF128" s="59">
        <v>6.9999999999999999E-4</v>
      </c>
    </row>
    <row r="129" spans="1:58" hidden="1">
      <c r="A129" s="59">
        <v>525.11</v>
      </c>
      <c r="B129" s="59">
        <v>591.51</v>
      </c>
      <c r="C129" s="59">
        <v>590.86</v>
      </c>
      <c r="D129" s="59">
        <v>523.73</v>
      </c>
      <c r="E129" s="59">
        <v>656.5</v>
      </c>
      <c r="F129" s="59">
        <v>656.5</v>
      </c>
      <c r="G129" s="59">
        <v>893.77</v>
      </c>
      <c r="H129" s="59">
        <v>886.6</v>
      </c>
      <c r="I129" s="59">
        <v>988.02</v>
      </c>
      <c r="J129" s="59">
        <v>458.5</v>
      </c>
      <c r="K129" s="59">
        <v>986.58</v>
      </c>
      <c r="L129" s="59" t="s">
        <v>356</v>
      </c>
      <c r="M129" s="59" t="s">
        <v>356</v>
      </c>
      <c r="N129" s="59" t="s">
        <v>356</v>
      </c>
      <c r="O129" s="59">
        <v>657.4</v>
      </c>
      <c r="P129" s="59">
        <v>591.51</v>
      </c>
      <c r="Q129" s="59">
        <v>989.15</v>
      </c>
      <c r="R129" s="59">
        <v>986.59</v>
      </c>
      <c r="S129" s="59">
        <v>489.19</v>
      </c>
      <c r="T129" s="59">
        <v>990.94</v>
      </c>
      <c r="U129" s="59">
        <v>578.98</v>
      </c>
      <c r="V129" s="59">
        <v>531</v>
      </c>
      <c r="W129" s="59">
        <v>530</v>
      </c>
      <c r="X129" s="59">
        <v>989.77</v>
      </c>
      <c r="Y129" s="59">
        <v>659.5</v>
      </c>
      <c r="Z129" s="59">
        <v>197.76</v>
      </c>
      <c r="AA129" s="59">
        <v>530</v>
      </c>
      <c r="AB129" s="59">
        <v>659.5</v>
      </c>
      <c r="AC129" s="59">
        <v>790</v>
      </c>
      <c r="AD129" s="59">
        <v>1008.84</v>
      </c>
      <c r="AE129" s="59">
        <v>690.9</v>
      </c>
      <c r="AF129" s="59">
        <v>797.4</v>
      </c>
      <c r="AG129" s="59">
        <v>88.83</v>
      </c>
      <c r="AH129" s="59">
        <v>789.6</v>
      </c>
      <c r="AI129" s="59">
        <v>889.47</v>
      </c>
      <c r="AJ129" s="59">
        <v>98.7</v>
      </c>
      <c r="AK129" s="59">
        <v>992.55</v>
      </c>
      <c r="AL129" s="59">
        <v>395.75</v>
      </c>
      <c r="AM129" s="59">
        <v>1007.28</v>
      </c>
      <c r="AN129" s="59">
        <v>986</v>
      </c>
      <c r="AO129" s="59">
        <v>615.75</v>
      </c>
      <c r="AP129" s="59">
        <v>689.85</v>
      </c>
      <c r="AQ129" s="59" t="s">
        <v>356</v>
      </c>
      <c r="AR129" s="59" t="s">
        <v>356</v>
      </c>
      <c r="AS129" s="59" t="s">
        <v>356</v>
      </c>
      <c r="AT129" s="59" t="s">
        <v>356</v>
      </c>
      <c r="AU129" s="59" t="s">
        <v>356</v>
      </c>
      <c r="AV129" s="59" t="s">
        <v>356</v>
      </c>
      <c r="AW129" s="59" t="s">
        <v>356</v>
      </c>
      <c r="AX129" s="59" t="s">
        <v>356</v>
      </c>
      <c r="AY129" s="59" t="s">
        <v>356</v>
      </c>
      <c r="AZ129" s="59" t="s">
        <v>356</v>
      </c>
      <c r="BA129" s="59" t="s">
        <v>356</v>
      </c>
      <c r="BB129" s="59" t="s">
        <v>356</v>
      </c>
      <c r="BC129" s="59">
        <v>989.93</v>
      </c>
      <c r="BD129" s="59" t="s">
        <v>356</v>
      </c>
      <c r="BE129" s="59">
        <v>893.11</v>
      </c>
      <c r="BF129" s="59">
        <v>5.9999999999999995E-4</v>
      </c>
    </row>
    <row r="130" spans="1:58" hidden="1">
      <c r="A130" s="59">
        <v>525.6</v>
      </c>
      <c r="B130" s="59">
        <v>591.70000000000005</v>
      </c>
      <c r="C130" s="59">
        <v>591.29999999999995</v>
      </c>
      <c r="D130" s="59">
        <v>524.03</v>
      </c>
      <c r="E130" s="59">
        <v>657</v>
      </c>
      <c r="F130" s="59">
        <v>657</v>
      </c>
      <c r="G130" s="59">
        <v>894.36</v>
      </c>
      <c r="H130" s="59">
        <v>887.04</v>
      </c>
      <c r="I130" s="59">
        <v>988.52</v>
      </c>
      <c r="J130" s="59">
        <v>458.69</v>
      </c>
      <c r="K130" s="59">
        <v>986.89</v>
      </c>
      <c r="L130" s="59" t="s">
        <v>356</v>
      </c>
      <c r="M130" s="59" t="s">
        <v>356</v>
      </c>
      <c r="N130" s="59" t="s">
        <v>356</v>
      </c>
      <c r="O130" s="59">
        <v>657.88</v>
      </c>
      <c r="P130" s="59">
        <v>591.70000000000005</v>
      </c>
      <c r="Q130" s="59">
        <v>989.96</v>
      </c>
      <c r="R130" s="59">
        <v>986.9</v>
      </c>
      <c r="S130" s="59">
        <v>489.39</v>
      </c>
      <c r="T130" s="59">
        <v>991.89</v>
      </c>
      <c r="U130" s="59">
        <v>579.4</v>
      </c>
      <c r="V130" s="59">
        <v>531</v>
      </c>
      <c r="W130" s="59">
        <v>531</v>
      </c>
      <c r="X130" s="59">
        <v>990.3</v>
      </c>
      <c r="Y130" s="59">
        <v>660.5</v>
      </c>
      <c r="Z130" s="59">
        <v>197.94</v>
      </c>
      <c r="AA130" s="59">
        <v>531</v>
      </c>
      <c r="AB130" s="59">
        <v>660.5</v>
      </c>
      <c r="AC130" s="59">
        <v>790</v>
      </c>
      <c r="AD130" s="59">
        <v>1008.84</v>
      </c>
      <c r="AE130" s="59">
        <v>691.6</v>
      </c>
      <c r="AF130" s="59">
        <v>797.6</v>
      </c>
      <c r="AG130" s="59">
        <v>88.92</v>
      </c>
      <c r="AH130" s="59">
        <v>790.4</v>
      </c>
      <c r="AI130" s="59">
        <v>890.28</v>
      </c>
      <c r="AJ130" s="59">
        <v>98.8</v>
      </c>
      <c r="AK130" s="59">
        <v>993.26</v>
      </c>
      <c r="AL130" s="59">
        <v>396.02</v>
      </c>
      <c r="AM130" s="59">
        <v>1007.5</v>
      </c>
      <c r="AN130" s="59">
        <v>987.4</v>
      </c>
      <c r="AO130" s="59">
        <v>616</v>
      </c>
      <c r="AP130" s="59">
        <v>690.73</v>
      </c>
      <c r="AQ130" s="59" t="s">
        <v>356</v>
      </c>
      <c r="AR130" s="59" t="s">
        <v>356</v>
      </c>
      <c r="AS130" s="59" t="s">
        <v>356</v>
      </c>
      <c r="AT130" s="59" t="s">
        <v>356</v>
      </c>
      <c r="AU130" s="59" t="s">
        <v>356</v>
      </c>
      <c r="AV130" s="59" t="s">
        <v>356</v>
      </c>
      <c r="AW130" s="59" t="s">
        <v>356</v>
      </c>
      <c r="AX130" s="59" t="s">
        <v>356</v>
      </c>
      <c r="AY130" s="59" t="s">
        <v>356</v>
      </c>
      <c r="AZ130" s="59" t="s">
        <v>356</v>
      </c>
      <c r="BA130" s="59" t="s">
        <v>356</v>
      </c>
      <c r="BB130" s="59" t="s">
        <v>356</v>
      </c>
      <c r="BC130" s="59">
        <v>990.4</v>
      </c>
      <c r="BD130" s="59" t="s">
        <v>356</v>
      </c>
      <c r="BE130" s="59">
        <v>893.57</v>
      </c>
      <c r="BF130" s="59">
        <v>5.0000000000000001E-4</v>
      </c>
    </row>
    <row r="131" spans="1:58" hidden="1">
      <c r="A131" s="59">
        <v>526.01</v>
      </c>
      <c r="B131" s="59">
        <v>591.96</v>
      </c>
      <c r="C131" s="59">
        <v>591.51</v>
      </c>
      <c r="D131" s="59">
        <v>524.33000000000004</v>
      </c>
      <c r="E131" s="59">
        <v>657.23</v>
      </c>
      <c r="F131" s="59">
        <v>657.23</v>
      </c>
      <c r="G131" s="59">
        <v>895.1</v>
      </c>
      <c r="H131" s="59">
        <v>887.88</v>
      </c>
      <c r="I131" s="59">
        <v>989</v>
      </c>
      <c r="J131" s="59">
        <v>459.24</v>
      </c>
      <c r="K131" s="59">
        <v>987.73</v>
      </c>
      <c r="L131" s="59" t="s">
        <v>356</v>
      </c>
      <c r="M131" s="59" t="s">
        <v>356</v>
      </c>
      <c r="N131" s="59" t="s">
        <v>356</v>
      </c>
      <c r="O131" s="59">
        <v>658</v>
      </c>
      <c r="P131" s="59">
        <v>591.96</v>
      </c>
      <c r="Q131" s="59">
        <v>990.64</v>
      </c>
      <c r="R131" s="59">
        <v>987.74</v>
      </c>
      <c r="S131" s="59">
        <v>489.77</v>
      </c>
      <c r="T131" s="59">
        <v>992.22</v>
      </c>
      <c r="U131" s="59">
        <v>580</v>
      </c>
      <c r="V131" s="59">
        <v>532</v>
      </c>
      <c r="W131" s="59">
        <v>531</v>
      </c>
      <c r="X131" s="59">
        <v>990.95</v>
      </c>
      <c r="Y131" s="59">
        <v>661</v>
      </c>
      <c r="Z131" s="59">
        <v>198.3</v>
      </c>
      <c r="AA131" s="59">
        <v>531</v>
      </c>
      <c r="AB131" s="59">
        <v>661</v>
      </c>
      <c r="AC131" s="59">
        <v>791</v>
      </c>
      <c r="AD131" s="59">
        <v>1009.84</v>
      </c>
      <c r="AE131" s="59">
        <v>692.3</v>
      </c>
      <c r="AF131" s="59">
        <v>797.8</v>
      </c>
      <c r="AG131" s="59">
        <v>89.01</v>
      </c>
      <c r="AH131" s="59">
        <v>791.2</v>
      </c>
      <c r="AI131" s="59">
        <v>891.09</v>
      </c>
      <c r="AJ131" s="59">
        <v>98.9</v>
      </c>
      <c r="AK131" s="59">
        <v>994.49</v>
      </c>
      <c r="AL131" s="59">
        <v>396.37</v>
      </c>
      <c r="AM131" s="59">
        <v>1007.64</v>
      </c>
      <c r="AN131" s="59">
        <v>987.8</v>
      </c>
      <c r="AO131" s="59">
        <v>616.63</v>
      </c>
      <c r="AP131" s="59">
        <v>691.6</v>
      </c>
      <c r="AQ131" s="59" t="s">
        <v>356</v>
      </c>
      <c r="AR131" s="59" t="s">
        <v>356</v>
      </c>
      <c r="AS131" s="59" t="s">
        <v>356</v>
      </c>
      <c r="AT131" s="59" t="s">
        <v>356</v>
      </c>
      <c r="AU131" s="59" t="s">
        <v>356</v>
      </c>
      <c r="AV131" s="59" t="s">
        <v>356</v>
      </c>
      <c r="AW131" s="59" t="s">
        <v>356</v>
      </c>
      <c r="AX131" s="59" t="s">
        <v>356</v>
      </c>
      <c r="AY131" s="59" t="s">
        <v>356</v>
      </c>
      <c r="AZ131" s="59" t="s">
        <v>356</v>
      </c>
      <c r="BA131" s="59" t="s">
        <v>356</v>
      </c>
      <c r="BB131" s="59" t="s">
        <v>356</v>
      </c>
      <c r="BC131" s="59">
        <v>991.18</v>
      </c>
      <c r="BD131" s="59" t="s">
        <v>356</v>
      </c>
      <c r="BE131" s="59">
        <v>893.97</v>
      </c>
      <c r="BF131" s="59">
        <v>4.0000000000000002E-4</v>
      </c>
    </row>
    <row r="132" spans="1:58" hidden="1">
      <c r="A132" s="59">
        <v>526.38</v>
      </c>
      <c r="B132" s="59">
        <v>592.6</v>
      </c>
      <c r="C132" s="59">
        <v>591.80999999999995</v>
      </c>
      <c r="D132" s="59">
        <v>525.17999999999995</v>
      </c>
      <c r="E132" s="59">
        <v>657.56</v>
      </c>
      <c r="F132" s="59">
        <v>657.56</v>
      </c>
      <c r="G132" s="59">
        <v>895.42</v>
      </c>
      <c r="H132" s="59">
        <v>888.71</v>
      </c>
      <c r="I132" s="59">
        <v>989.99</v>
      </c>
      <c r="J132" s="59">
        <v>459.55</v>
      </c>
      <c r="K132" s="59">
        <v>988.17</v>
      </c>
      <c r="L132" s="59" t="s">
        <v>356</v>
      </c>
      <c r="M132" s="59" t="s">
        <v>356</v>
      </c>
      <c r="N132" s="59" t="s">
        <v>356</v>
      </c>
      <c r="O132" s="59">
        <v>658.52</v>
      </c>
      <c r="P132" s="59">
        <v>592.6</v>
      </c>
      <c r="Q132" s="59">
        <v>991.36</v>
      </c>
      <c r="R132" s="59">
        <v>988.17</v>
      </c>
      <c r="S132" s="59">
        <v>490.24</v>
      </c>
      <c r="T132" s="59">
        <v>993.38</v>
      </c>
      <c r="U132" s="59">
        <v>580</v>
      </c>
      <c r="V132" s="59">
        <v>533</v>
      </c>
      <c r="W132" s="59">
        <v>532</v>
      </c>
      <c r="X132" s="59">
        <v>992.22</v>
      </c>
      <c r="Y132" s="59">
        <v>662</v>
      </c>
      <c r="Z132" s="59">
        <v>198.48</v>
      </c>
      <c r="AA132" s="59">
        <v>532</v>
      </c>
      <c r="AB132" s="59">
        <v>662</v>
      </c>
      <c r="AC132" s="59">
        <v>792</v>
      </c>
      <c r="AD132" s="59">
        <v>1009.84</v>
      </c>
      <c r="AE132" s="59">
        <v>693</v>
      </c>
      <c r="AF132" s="59">
        <v>798</v>
      </c>
      <c r="AG132" s="59">
        <v>89.1</v>
      </c>
      <c r="AH132" s="59">
        <v>792</v>
      </c>
      <c r="AI132" s="59">
        <v>891.9</v>
      </c>
      <c r="AJ132" s="59">
        <v>99</v>
      </c>
      <c r="AK132" s="59">
        <v>995.41</v>
      </c>
      <c r="AL132" s="59">
        <v>396.55</v>
      </c>
      <c r="AM132" s="59">
        <v>1007.86</v>
      </c>
      <c r="AN132" s="59">
        <v>989</v>
      </c>
      <c r="AO132" s="59">
        <v>617.25</v>
      </c>
      <c r="AP132" s="59">
        <v>691.78</v>
      </c>
      <c r="AQ132" s="59" t="s">
        <v>356</v>
      </c>
      <c r="AR132" s="59" t="s">
        <v>356</v>
      </c>
      <c r="AS132" s="59" t="s">
        <v>356</v>
      </c>
      <c r="AT132" s="59" t="s">
        <v>356</v>
      </c>
      <c r="AU132" s="59" t="s">
        <v>356</v>
      </c>
      <c r="AV132" s="59" t="s">
        <v>356</v>
      </c>
      <c r="AW132" s="59" t="s">
        <v>356</v>
      </c>
      <c r="AX132" s="59" t="s">
        <v>356</v>
      </c>
      <c r="AY132" s="59" t="s">
        <v>356</v>
      </c>
      <c r="AZ132" s="59" t="s">
        <v>356</v>
      </c>
      <c r="BA132" s="59" t="s">
        <v>356</v>
      </c>
      <c r="BB132" s="59" t="s">
        <v>356</v>
      </c>
      <c r="BC132" s="59">
        <v>992.45</v>
      </c>
      <c r="BD132" s="59" t="s">
        <v>356</v>
      </c>
      <c r="BE132" s="59">
        <v>894.65</v>
      </c>
      <c r="BF132" s="59">
        <v>2.9999999999999997E-4</v>
      </c>
    </row>
    <row r="133" spans="1:58" hidden="1">
      <c r="A133" s="59">
        <v>526.86</v>
      </c>
      <c r="B133" s="59">
        <v>593.29999999999995</v>
      </c>
      <c r="C133" s="59">
        <v>592.66</v>
      </c>
      <c r="D133" s="59">
        <v>525.63</v>
      </c>
      <c r="E133" s="59">
        <v>658.5</v>
      </c>
      <c r="F133" s="59">
        <v>658.5</v>
      </c>
      <c r="G133" s="59">
        <v>896.53</v>
      </c>
      <c r="H133" s="59">
        <v>889.02</v>
      </c>
      <c r="I133" s="59">
        <v>991.51</v>
      </c>
      <c r="J133" s="59">
        <v>460.01</v>
      </c>
      <c r="K133" s="59">
        <v>989.57</v>
      </c>
      <c r="L133" s="59" t="s">
        <v>356</v>
      </c>
      <c r="M133" s="59" t="s">
        <v>356</v>
      </c>
      <c r="N133" s="59" t="s">
        <v>356</v>
      </c>
      <c r="O133" s="59">
        <v>659.38</v>
      </c>
      <c r="P133" s="59">
        <v>593.29999999999995</v>
      </c>
      <c r="Q133" s="59">
        <v>992.28</v>
      </c>
      <c r="R133" s="59">
        <v>989.58</v>
      </c>
      <c r="S133" s="59">
        <v>490.81</v>
      </c>
      <c r="T133" s="59">
        <v>995</v>
      </c>
      <c r="U133" s="59">
        <v>580.6</v>
      </c>
      <c r="V133" s="59">
        <v>534</v>
      </c>
      <c r="W133" s="59">
        <v>532</v>
      </c>
      <c r="X133" s="59">
        <v>993.42</v>
      </c>
      <c r="Y133" s="59">
        <v>663.5</v>
      </c>
      <c r="Z133" s="59">
        <v>198.84</v>
      </c>
      <c r="AA133" s="59">
        <v>532</v>
      </c>
      <c r="AB133" s="59">
        <v>663.5</v>
      </c>
      <c r="AC133" s="59">
        <v>793</v>
      </c>
      <c r="AD133" s="59">
        <v>1009.84</v>
      </c>
      <c r="AE133" s="59">
        <v>693.7</v>
      </c>
      <c r="AF133" s="59">
        <v>798.2</v>
      </c>
      <c r="AG133" s="59">
        <v>89.19</v>
      </c>
      <c r="AH133" s="59">
        <v>792.8</v>
      </c>
      <c r="AI133" s="59">
        <v>892.71</v>
      </c>
      <c r="AJ133" s="59">
        <v>99.1</v>
      </c>
      <c r="AK133" s="59">
        <v>996.62</v>
      </c>
      <c r="AL133" s="59">
        <v>397.2</v>
      </c>
      <c r="AM133" s="59">
        <v>1008.1</v>
      </c>
      <c r="AN133" s="59">
        <v>990.4</v>
      </c>
      <c r="AO133" s="59">
        <v>617.88</v>
      </c>
      <c r="AP133" s="59">
        <v>693.35</v>
      </c>
      <c r="AQ133" s="59" t="s">
        <v>356</v>
      </c>
      <c r="AR133" s="59" t="s">
        <v>356</v>
      </c>
      <c r="AS133" s="59" t="s">
        <v>356</v>
      </c>
      <c r="AT133" s="59" t="s">
        <v>356</v>
      </c>
      <c r="AU133" s="59" t="s">
        <v>356</v>
      </c>
      <c r="AV133" s="59" t="s">
        <v>356</v>
      </c>
      <c r="AW133" s="59" t="s">
        <v>356</v>
      </c>
      <c r="AX133" s="59" t="s">
        <v>356</v>
      </c>
      <c r="AY133" s="59" t="s">
        <v>356</v>
      </c>
      <c r="AZ133" s="59" t="s">
        <v>356</v>
      </c>
      <c r="BA133" s="59" t="s">
        <v>356</v>
      </c>
      <c r="BB133" s="59" t="s">
        <v>356</v>
      </c>
      <c r="BC133" s="59">
        <v>992.91</v>
      </c>
      <c r="BD133" s="59" t="s">
        <v>356</v>
      </c>
      <c r="BE133" s="59">
        <v>895.35</v>
      </c>
      <c r="BF133" s="59">
        <v>2.0000000000000001E-4</v>
      </c>
    </row>
    <row r="134" spans="1:58" hidden="1">
      <c r="A134" s="59">
        <v>528.16999999999996</v>
      </c>
      <c r="B134" s="59">
        <v>594.34</v>
      </c>
      <c r="C134" s="59">
        <v>593.55999999999995</v>
      </c>
      <c r="D134" s="59">
        <v>526.33000000000004</v>
      </c>
      <c r="E134" s="59">
        <v>659.5</v>
      </c>
      <c r="F134" s="59">
        <v>659.5</v>
      </c>
      <c r="G134" s="59">
        <v>898.94</v>
      </c>
      <c r="H134" s="59">
        <v>891.58</v>
      </c>
      <c r="I134" s="59">
        <v>992.93</v>
      </c>
      <c r="J134" s="59">
        <v>461.15</v>
      </c>
      <c r="K134" s="59">
        <v>991.04</v>
      </c>
      <c r="L134" s="59" t="s">
        <v>356</v>
      </c>
      <c r="M134" s="59" t="s">
        <v>356</v>
      </c>
      <c r="N134" s="59" t="s">
        <v>356</v>
      </c>
      <c r="O134" s="59">
        <v>660.88</v>
      </c>
      <c r="P134" s="59">
        <v>594.34</v>
      </c>
      <c r="Q134" s="59">
        <v>994.41</v>
      </c>
      <c r="R134" s="59">
        <v>991.05</v>
      </c>
      <c r="S134" s="59">
        <v>491.26</v>
      </c>
      <c r="T134" s="59">
        <v>997.23</v>
      </c>
      <c r="U134" s="59">
        <v>582.14</v>
      </c>
      <c r="V134" s="59">
        <v>535</v>
      </c>
      <c r="W134" s="59">
        <v>534</v>
      </c>
      <c r="X134" s="59">
        <v>994.12</v>
      </c>
      <c r="Y134" s="59">
        <v>664.5</v>
      </c>
      <c r="Z134" s="59">
        <v>199.32</v>
      </c>
      <c r="AA134" s="59">
        <v>534</v>
      </c>
      <c r="AB134" s="59">
        <v>664.5</v>
      </c>
      <c r="AC134" s="59">
        <v>794</v>
      </c>
      <c r="AD134" s="59">
        <v>1011.84</v>
      </c>
      <c r="AE134" s="59">
        <v>694.4</v>
      </c>
      <c r="AF134" s="59">
        <v>798.4</v>
      </c>
      <c r="AG134" s="59">
        <v>89.28</v>
      </c>
      <c r="AH134" s="59">
        <v>793.6</v>
      </c>
      <c r="AI134" s="59">
        <v>893.52</v>
      </c>
      <c r="AJ134" s="59">
        <v>99.2</v>
      </c>
      <c r="AK134" s="59">
        <v>998.5</v>
      </c>
      <c r="AL134" s="59">
        <v>397.84</v>
      </c>
      <c r="AM134" s="59">
        <v>1008.32</v>
      </c>
      <c r="AN134" s="59">
        <v>992.4</v>
      </c>
      <c r="AO134" s="59">
        <v>618.75</v>
      </c>
      <c r="AP134" s="59">
        <v>694.4</v>
      </c>
      <c r="AQ134" s="59" t="s">
        <v>356</v>
      </c>
      <c r="AR134" s="59" t="s">
        <v>356</v>
      </c>
      <c r="AS134" s="59" t="s">
        <v>356</v>
      </c>
      <c r="AT134" s="59" t="s">
        <v>356</v>
      </c>
      <c r="AU134" s="59" t="s">
        <v>356</v>
      </c>
      <c r="AV134" s="59" t="s">
        <v>356</v>
      </c>
      <c r="AW134" s="59" t="s">
        <v>356</v>
      </c>
      <c r="AX134" s="59" t="s">
        <v>356</v>
      </c>
      <c r="AY134" s="59" t="s">
        <v>356</v>
      </c>
      <c r="AZ134" s="59" t="s">
        <v>356</v>
      </c>
      <c r="BA134" s="59" t="s">
        <v>356</v>
      </c>
      <c r="BB134" s="59" t="s">
        <v>356</v>
      </c>
      <c r="BC134" s="59">
        <v>994.12</v>
      </c>
      <c r="BD134" s="59" t="s">
        <v>356</v>
      </c>
      <c r="BE134" s="59">
        <v>895.94</v>
      </c>
      <c r="BF134" s="59">
        <v>1E-4</v>
      </c>
    </row>
  </sheetData>
  <sheetProtection algorithmName="SHA-512" hashValue="2rDFG68P+RSf/mbe4fC5Qx2+dMMmsKkri7zDdXBxC2z30G/pVc80FZrGuj64SajGWAVUlCRzyNZaCr5sj/eLXg==" saltValue="nnBORWCywJqeyNN0nrTyfw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57"/>
  <sheetViews>
    <sheetView topLeftCell="A1048576" workbookViewId="0">
      <selection activeCell="G11" sqref="A1:XFD1048576"/>
    </sheetView>
  </sheetViews>
  <sheetFormatPr defaultRowHeight="16.5" zeroHeight="1"/>
  <cols>
    <col min="12" max="12" width="12.25" customWidth="1"/>
    <col min="14" max="14" width="14.375" customWidth="1"/>
  </cols>
  <sheetData>
    <row r="2" spans="2:16" ht="19.5" hidden="1" customHeight="1">
      <c r="B2">
        <v>134</v>
      </c>
      <c r="C2">
        <v>100</v>
      </c>
      <c r="D2">
        <v>127</v>
      </c>
      <c r="E2">
        <v>99</v>
      </c>
      <c r="F2" t="s">
        <v>14</v>
      </c>
      <c r="G2" t="s">
        <v>15</v>
      </c>
      <c r="N2" t="s">
        <v>1025</v>
      </c>
      <c r="O2" t="s">
        <v>15</v>
      </c>
      <c r="P2" t="s">
        <v>1023</v>
      </c>
    </row>
    <row r="3" spans="2:16" hidden="1">
      <c r="B3">
        <v>132</v>
      </c>
      <c r="C3">
        <v>98</v>
      </c>
      <c r="D3">
        <v>125</v>
      </c>
      <c r="E3">
        <v>98</v>
      </c>
      <c r="F3">
        <v>136</v>
      </c>
      <c r="G3">
        <v>100</v>
      </c>
      <c r="N3" t="s">
        <v>1222</v>
      </c>
      <c r="O3">
        <v>100</v>
      </c>
      <c r="P3">
        <v>1</v>
      </c>
    </row>
    <row r="4" spans="2:16" hidden="1">
      <c r="B4">
        <v>131</v>
      </c>
      <c r="C4">
        <v>98</v>
      </c>
      <c r="D4">
        <v>124</v>
      </c>
      <c r="E4">
        <v>96</v>
      </c>
      <c r="F4">
        <v>134</v>
      </c>
      <c r="G4">
        <v>99</v>
      </c>
      <c r="N4" t="s">
        <v>1223</v>
      </c>
      <c r="O4">
        <v>98</v>
      </c>
      <c r="P4">
        <v>1</v>
      </c>
    </row>
    <row r="5" spans="2:16" hidden="1">
      <c r="B5">
        <v>130</v>
      </c>
      <c r="C5">
        <v>97</v>
      </c>
      <c r="D5">
        <v>123</v>
      </c>
      <c r="E5">
        <v>93</v>
      </c>
      <c r="F5">
        <v>133</v>
      </c>
      <c r="G5">
        <v>99</v>
      </c>
      <c r="N5" t="s">
        <v>1224</v>
      </c>
      <c r="O5">
        <v>98</v>
      </c>
      <c r="P5">
        <v>1</v>
      </c>
    </row>
    <row r="6" spans="2:16" hidden="1">
      <c r="B6">
        <v>129</v>
      </c>
      <c r="C6">
        <v>95</v>
      </c>
      <c r="D6">
        <v>122</v>
      </c>
      <c r="E6">
        <v>93</v>
      </c>
      <c r="F6">
        <v>132</v>
      </c>
      <c r="G6">
        <v>98</v>
      </c>
      <c r="N6" t="s">
        <v>1225</v>
      </c>
      <c r="O6">
        <v>97</v>
      </c>
      <c r="P6">
        <v>1</v>
      </c>
    </row>
    <row r="7" spans="2:16" hidden="1">
      <c r="B7">
        <v>128</v>
      </c>
      <c r="C7">
        <v>94</v>
      </c>
      <c r="D7">
        <v>121</v>
      </c>
      <c r="E7">
        <v>89</v>
      </c>
      <c r="F7">
        <v>131</v>
      </c>
      <c r="G7">
        <v>97</v>
      </c>
      <c r="N7" t="s">
        <v>1226</v>
      </c>
      <c r="O7">
        <v>95</v>
      </c>
      <c r="P7">
        <v>2</v>
      </c>
    </row>
    <row r="8" spans="2:16" hidden="1">
      <c r="B8">
        <v>127</v>
      </c>
      <c r="C8">
        <v>91</v>
      </c>
      <c r="D8">
        <v>120</v>
      </c>
      <c r="E8">
        <v>84</v>
      </c>
      <c r="F8">
        <v>130</v>
      </c>
      <c r="G8">
        <v>96</v>
      </c>
      <c r="N8" t="s">
        <v>1227</v>
      </c>
      <c r="O8">
        <v>94</v>
      </c>
      <c r="P8">
        <v>2</v>
      </c>
    </row>
    <row r="9" spans="2:16" hidden="1">
      <c r="B9">
        <v>126</v>
      </c>
      <c r="C9">
        <v>90</v>
      </c>
      <c r="D9">
        <v>119</v>
      </c>
      <c r="E9">
        <v>83</v>
      </c>
      <c r="F9">
        <v>129</v>
      </c>
      <c r="G9">
        <v>95</v>
      </c>
      <c r="N9" t="s">
        <v>1228</v>
      </c>
      <c r="O9">
        <v>91</v>
      </c>
      <c r="P9">
        <v>2</v>
      </c>
    </row>
    <row r="10" spans="2:16" hidden="1">
      <c r="B10">
        <v>125</v>
      </c>
      <c r="C10">
        <v>89</v>
      </c>
      <c r="D10">
        <v>118</v>
      </c>
      <c r="E10">
        <v>78</v>
      </c>
      <c r="F10">
        <v>128</v>
      </c>
      <c r="G10">
        <v>94</v>
      </c>
      <c r="N10" t="s">
        <v>1229</v>
      </c>
      <c r="O10">
        <v>90</v>
      </c>
      <c r="P10">
        <v>2</v>
      </c>
    </row>
    <row r="11" spans="2:16" hidden="1">
      <c r="B11">
        <v>124</v>
      </c>
      <c r="C11">
        <v>87</v>
      </c>
      <c r="D11">
        <v>117</v>
      </c>
      <c r="E11">
        <v>74</v>
      </c>
      <c r="F11">
        <v>127</v>
      </c>
      <c r="G11">
        <v>93</v>
      </c>
      <c r="N11" t="s">
        <v>1230</v>
      </c>
      <c r="O11">
        <v>89</v>
      </c>
      <c r="P11">
        <v>2</v>
      </c>
    </row>
    <row r="12" spans="2:16" hidden="1">
      <c r="B12">
        <v>123</v>
      </c>
      <c r="C12">
        <v>86</v>
      </c>
      <c r="D12">
        <v>116</v>
      </c>
      <c r="E12">
        <v>72</v>
      </c>
      <c r="F12">
        <v>126</v>
      </c>
      <c r="G12">
        <v>91</v>
      </c>
      <c r="N12" t="s">
        <v>1231</v>
      </c>
      <c r="O12">
        <v>87</v>
      </c>
      <c r="P12">
        <v>3</v>
      </c>
    </row>
    <row r="13" spans="2:16" hidden="1">
      <c r="B13">
        <v>122</v>
      </c>
      <c r="C13">
        <v>84</v>
      </c>
      <c r="D13">
        <v>115</v>
      </c>
      <c r="E13">
        <v>67</v>
      </c>
      <c r="F13">
        <v>125</v>
      </c>
      <c r="G13">
        <v>90</v>
      </c>
      <c r="N13" t="s">
        <v>1232</v>
      </c>
      <c r="O13">
        <v>86</v>
      </c>
      <c r="P13">
        <v>3</v>
      </c>
    </row>
    <row r="14" spans="2:16" hidden="1">
      <c r="B14">
        <v>121</v>
      </c>
      <c r="C14">
        <v>83</v>
      </c>
      <c r="D14">
        <v>114</v>
      </c>
      <c r="E14">
        <v>65</v>
      </c>
      <c r="F14">
        <v>124</v>
      </c>
      <c r="G14">
        <v>88</v>
      </c>
      <c r="N14" t="s">
        <v>1233</v>
      </c>
      <c r="O14">
        <v>84</v>
      </c>
      <c r="P14">
        <v>3</v>
      </c>
    </row>
    <row r="15" spans="2:16" hidden="1">
      <c r="B15">
        <v>120</v>
      </c>
      <c r="C15">
        <v>81</v>
      </c>
      <c r="D15">
        <v>113</v>
      </c>
      <c r="E15">
        <v>63</v>
      </c>
      <c r="F15">
        <v>123</v>
      </c>
      <c r="G15">
        <v>87</v>
      </c>
      <c r="N15" t="s">
        <v>1234</v>
      </c>
      <c r="O15">
        <v>83</v>
      </c>
      <c r="P15">
        <v>3</v>
      </c>
    </row>
    <row r="16" spans="2:16" hidden="1">
      <c r="B16">
        <v>119</v>
      </c>
      <c r="C16">
        <v>80</v>
      </c>
      <c r="D16">
        <v>112</v>
      </c>
      <c r="E16">
        <v>59</v>
      </c>
      <c r="F16">
        <v>122</v>
      </c>
      <c r="G16">
        <v>85</v>
      </c>
      <c r="N16" t="s">
        <v>1235</v>
      </c>
      <c r="O16">
        <v>81</v>
      </c>
      <c r="P16">
        <v>3</v>
      </c>
    </row>
    <row r="17" spans="2:16" hidden="1">
      <c r="B17">
        <v>118</v>
      </c>
      <c r="C17">
        <v>78</v>
      </c>
      <c r="D17">
        <v>111</v>
      </c>
      <c r="E17">
        <v>58</v>
      </c>
      <c r="F17">
        <v>121</v>
      </c>
      <c r="G17">
        <v>84</v>
      </c>
      <c r="N17" t="s">
        <v>1236</v>
      </c>
      <c r="O17">
        <v>80</v>
      </c>
      <c r="P17">
        <v>3</v>
      </c>
    </row>
    <row r="18" spans="2:16" hidden="1">
      <c r="B18">
        <v>117</v>
      </c>
      <c r="C18">
        <v>76</v>
      </c>
      <c r="D18">
        <v>110</v>
      </c>
      <c r="E18">
        <v>56</v>
      </c>
      <c r="F18">
        <v>120</v>
      </c>
      <c r="G18">
        <v>82</v>
      </c>
      <c r="N18" t="s">
        <v>1237</v>
      </c>
      <c r="O18">
        <v>78</v>
      </c>
      <c r="P18">
        <v>3</v>
      </c>
    </row>
    <row r="19" spans="2:16" hidden="1">
      <c r="B19">
        <v>116</v>
      </c>
      <c r="C19">
        <v>75</v>
      </c>
      <c r="D19">
        <v>109</v>
      </c>
      <c r="E19">
        <v>54</v>
      </c>
      <c r="F19">
        <v>119</v>
      </c>
      <c r="G19">
        <v>80</v>
      </c>
      <c r="N19" t="s">
        <v>1238</v>
      </c>
      <c r="O19">
        <v>76</v>
      </c>
      <c r="P19">
        <v>3</v>
      </c>
    </row>
    <row r="20" spans="2:16" hidden="1">
      <c r="B20">
        <v>115</v>
      </c>
      <c r="C20">
        <v>73</v>
      </c>
      <c r="D20">
        <v>108</v>
      </c>
      <c r="E20">
        <v>53</v>
      </c>
      <c r="F20">
        <v>118</v>
      </c>
      <c r="G20">
        <v>79</v>
      </c>
      <c r="N20" t="s">
        <v>1239</v>
      </c>
      <c r="O20">
        <v>75</v>
      </c>
      <c r="P20">
        <v>4</v>
      </c>
    </row>
    <row r="21" spans="2:16" hidden="1">
      <c r="B21">
        <v>114</v>
      </c>
      <c r="C21">
        <v>72</v>
      </c>
      <c r="D21">
        <v>107</v>
      </c>
      <c r="E21">
        <v>51</v>
      </c>
      <c r="F21">
        <v>117</v>
      </c>
      <c r="G21">
        <v>77</v>
      </c>
      <c r="N21" t="s">
        <v>1240</v>
      </c>
      <c r="O21">
        <v>73</v>
      </c>
      <c r="P21">
        <v>4</v>
      </c>
    </row>
    <row r="22" spans="2:16" hidden="1">
      <c r="B22">
        <v>113</v>
      </c>
      <c r="C22">
        <v>70</v>
      </c>
      <c r="D22">
        <v>106</v>
      </c>
      <c r="E22">
        <v>49</v>
      </c>
      <c r="F22">
        <v>116</v>
      </c>
      <c r="G22">
        <v>75</v>
      </c>
      <c r="N22" t="s">
        <v>1241</v>
      </c>
      <c r="O22">
        <v>72</v>
      </c>
      <c r="P22">
        <v>4</v>
      </c>
    </row>
    <row r="23" spans="2:16" hidden="1">
      <c r="B23">
        <v>112</v>
      </c>
      <c r="C23">
        <v>68</v>
      </c>
      <c r="D23">
        <v>105</v>
      </c>
      <c r="E23">
        <v>48</v>
      </c>
      <c r="F23">
        <v>115</v>
      </c>
      <c r="G23">
        <v>73</v>
      </c>
      <c r="N23" t="s">
        <v>1242</v>
      </c>
      <c r="O23">
        <v>70</v>
      </c>
      <c r="P23">
        <v>4</v>
      </c>
    </row>
    <row r="24" spans="2:16" hidden="1">
      <c r="B24">
        <v>111</v>
      </c>
      <c r="C24">
        <v>67</v>
      </c>
      <c r="D24">
        <v>104</v>
      </c>
      <c r="E24">
        <v>46</v>
      </c>
      <c r="F24">
        <v>114</v>
      </c>
      <c r="G24">
        <v>70</v>
      </c>
      <c r="N24" t="s">
        <v>1243</v>
      </c>
      <c r="O24">
        <v>68</v>
      </c>
      <c r="P24">
        <v>4</v>
      </c>
    </row>
    <row r="25" spans="2:16" hidden="1">
      <c r="B25">
        <v>110</v>
      </c>
      <c r="C25">
        <v>64</v>
      </c>
      <c r="D25">
        <v>103</v>
      </c>
      <c r="E25">
        <v>45</v>
      </c>
      <c r="F25">
        <v>113</v>
      </c>
      <c r="G25">
        <v>68</v>
      </c>
      <c r="N25" t="s">
        <v>1244</v>
      </c>
      <c r="O25">
        <v>67</v>
      </c>
      <c r="P25">
        <v>4</v>
      </c>
    </row>
    <row r="26" spans="2:16" hidden="1">
      <c r="B26">
        <v>109</v>
      </c>
      <c r="C26">
        <v>62</v>
      </c>
      <c r="D26">
        <v>102</v>
      </c>
      <c r="E26">
        <v>44</v>
      </c>
      <c r="F26">
        <v>112</v>
      </c>
      <c r="G26">
        <v>67</v>
      </c>
      <c r="N26" t="s">
        <v>1245</v>
      </c>
      <c r="O26">
        <v>64</v>
      </c>
      <c r="P26">
        <v>4</v>
      </c>
    </row>
    <row r="27" spans="2:16" hidden="1">
      <c r="B27">
        <v>108</v>
      </c>
      <c r="C27">
        <v>60</v>
      </c>
      <c r="D27">
        <v>101</v>
      </c>
      <c r="E27">
        <v>42</v>
      </c>
      <c r="F27">
        <v>111</v>
      </c>
      <c r="G27">
        <v>65</v>
      </c>
      <c r="N27" t="s">
        <v>1246</v>
      </c>
      <c r="O27">
        <v>62</v>
      </c>
      <c r="P27">
        <v>4</v>
      </c>
    </row>
    <row r="28" spans="2:16" hidden="1">
      <c r="B28">
        <v>107</v>
      </c>
      <c r="C28">
        <v>58</v>
      </c>
      <c r="D28">
        <v>100</v>
      </c>
      <c r="E28">
        <v>41</v>
      </c>
      <c r="F28">
        <v>110</v>
      </c>
      <c r="G28">
        <v>63</v>
      </c>
      <c r="N28" t="s">
        <v>1247</v>
      </c>
      <c r="O28">
        <v>60</v>
      </c>
      <c r="P28">
        <v>4</v>
      </c>
    </row>
    <row r="29" spans="2:16" hidden="1">
      <c r="B29">
        <v>106</v>
      </c>
      <c r="C29">
        <v>57</v>
      </c>
      <c r="D29">
        <v>99</v>
      </c>
      <c r="E29">
        <v>40</v>
      </c>
      <c r="F29">
        <v>109</v>
      </c>
      <c r="G29">
        <v>61</v>
      </c>
      <c r="N29" t="s">
        <v>1248</v>
      </c>
      <c r="O29">
        <v>58</v>
      </c>
      <c r="P29">
        <v>5</v>
      </c>
    </row>
    <row r="30" spans="2:16" hidden="1">
      <c r="B30">
        <v>105</v>
      </c>
      <c r="C30">
        <v>55</v>
      </c>
      <c r="D30">
        <v>98</v>
      </c>
      <c r="E30">
        <v>39</v>
      </c>
      <c r="F30">
        <v>108</v>
      </c>
      <c r="G30">
        <v>60</v>
      </c>
      <c r="N30" t="s">
        <v>1249</v>
      </c>
      <c r="O30">
        <v>57</v>
      </c>
      <c r="P30">
        <v>5</v>
      </c>
    </row>
    <row r="31" spans="2:16" hidden="1">
      <c r="B31">
        <v>104</v>
      </c>
      <c r="C31">
        <v>53</v>
      </c>
      <c r="D31">
        <v>97</v>
      </c>
      <c r="E31">
        <v>38</v>
      </c>
      <c r="F31">
        <v>107</v>
      </c>
      <c r="G31">
        <v>58</v>
      </c>
      <c r="N31" t="s">
        <v>1250</v>
      </c>
      <c r="O31">
        <v>55</v>
      </c>
      <c r="P31">
        <v>5</v>
      </c>
    </row>
    <row r="32" spans="2:16" hidden="1">
      <c r="B32">
        <v>103</v>
      </c>
      <c r="C32">
        <v>52</v>
      </c>
      <c r="D32">
        <v>96</v>
      </c>
      <c r="E32">
        <v>37</v>
      </c>
      <c r="F32">
        <v>106</v>
      </c>
      <c r="G32">
        <v>56</v>
      </c>
      <c r="N32" t="s">
        <v>1251</v>
      </c>
      <c r="O32">
        <v>53</v>
      </c>
      <c r="P32">
        <v>5</v>
      </c>
    </row>
    <row r="33" spans="2:16" hidden="1">
      <c r="B33">
        <v>102</v>
      </c>
      <c r="C33">
        <v>50</v>
      </c>
      <c r="D33">
        <v>95</v>
      </c>
      <c r="E33">
        <v>36</v>
      </c>
      <c r="F33">
        <v>105</v>
      </c>
      <c r="G33">
        <v>55</v>
      </c>
      <c r="N33" t="s">
        <v>1252</v>
      </c>
      <c r="O33">
        <v>52</v>
      </c>
      <c r="P33">
        <v>5</v>
      </c>
    </row>
    <row r="34" spans="2:16" hidden="1">
      <c r="B34">
        <v>101</v>
      </c>
      <c r="C34">
        <v>49</v>
      </c>
      <c r="D34">
        <v>94</v>
      </c>
      <c r="E34">
        <v>35</v>
      </c>
      <c r="F34">
        <v>104</v>
      </c>
      <c r="G34">
        <v>53</v>
      </c>
      <c r="N34" t="s">
        <v>1253</v>
      </c>
      <c r="O34">
        <v>50</v>
      </c>
      <c r="P34">
        <v>5</v>
      </c>
    </row>
    <row r="35" spans="2:16" hidden="1">
      <c r="B35">
        <v>100</v>
      </c>
      <c r="C35">
        <v>47</v>
      </c>
      <c r="D35">
        <v>93</v>
      </c>
      <c r="E35">
        <v>33</v>
      </c>
      <c r="F35">
        <v>103</v>
      </c>
      <c r="G35">
        <v>51</v>
      </c>
      <c r="N35" t="s">
        <v>1254</v>
      </c>
      <c r="O35">
        <v>49</v>
      </c>
      <c r="P35">
        <v>5</v>
      </c>
    </row>
    <row r="36" spans="2:16" hidden="1">
      <c r="B36">
        <v>99</v>
      </c>
      <c r="C36">
        <v>45</v>
      </c>
      <c r="D36">
        <v>92</v>
      </c>
      <c r="E36">
        <v>33</v>
      </c>
      <c r="F36">
        <v>102</v>
      </c>
      <c r="G36">
        <v>50</v>
      </c>
      <c r="N36" t="s">
        <v>1255</v>
      </c>
      <c r="O36">
        <v>47</v>
      </c>
      <c r="P36">
        <v>5</v>
      </c>
    </row>
    <row r="37" spans="2:16" hidden="1">
      <c r="B37">
        <v>98</v>
      </c>
      <c r="C37">
        <v>44</v>
      </c>
      <c r="D37">
        <v>91</v>
      </c>
      <c r="E37">
        <v>31</v>
      </c>
      <c r="F37">
        <v>101</v>
      </c>
      <c r="G37">
        <v>48</v>
      </c>
      <c r="N37" t="s">
        <v>1256</v>
      </c>
      <c r="O37">
        <v>45</v>
      </c>
      <c r="P37">
        <v>5</v>
      </c>
    </row>
    <row r="38" spans="2:16" hidden="1">
      <c r="B38">
        <v>97</v>
      </c>
      <c r="C38">
        <v>42</v>
      </c>
      <c r="D38">
        <v>90</v>
      </c>
      <c r="E38">
        <v>30</v>
      </c>
      <c r="F38">
        <v>100</v>
      </c>
      <c r="G38">
        <v>46</v>
      </c>
      <c r="N38" t="s">
        <v>1257</v>
      </c>
      <c r="O38">
        <v>44</v>
      </c>
      <c r="P38">
        <v>5</v>
      </c>
    </row>
    <row r="39" spans="2:16" hidden="1">
      <c r="B39">
        <v>96</v>
      </c>
      <c r="C39">
        <v>41</v>
      </c>
      <c r="D39">
        <v>89</v>
      </c>
      <c r="E39">
        <v>30</v>
      </c>
      <c r="F39">
        <v>99</v>
      </c>
      <c r="G39">
        <v>45</v>
      </c>
      <c r="N39" t="s">
        <v>1258</v>
      </c>
      <c r="O39">
        <v>42</v>
      </c>
      <c r="P39">
        <v>5</v>
      </c>
    </row>
    <row r="40" spans="2:16" hidden="1">
      <c r="B40">
        <v>95</v>
      </c>
      <c r="C40">
        <v>39</v>
      </c>
      <c r="D40">
        <v>88</v>
      </c>
      <c r="E40">
        <v>29</v>
      </c>
      <c r="F40">
        <v>98</v>
      </c>
      <c r="G40">
        <v>43</v>
      </c>
      <c r="N40" t="s">
        <v>1259</v>
      </c>
      <c r="O40">
        <v>41</v>
      </c>
      <c r="P40">
        <v>5</v>
      </c>
    </row>
    <row r="41" spans="2:16" hidden="1">
      <c r="B41">
        <v>94</v>
      </c>
      <c r="C41">
        <v>38</v>
      </c>
      <c r="D41">
        <v>87</v>
      </c>
      <c r="E41">
        <v>27</v>
      </c>
      <c r="F41">
        <v>97</v>
      </c>
      <c r="G41">
        <v>42</v>
      </c>
      <c r="N41" t="s">
        <v>1260</v>
      </c>
      <c r="O41">
        <v>39</v>
      </c>
      <c r="P41">
        <v>6</v>
      </c>
    </row>
    <row r="42" spans="2:16" hidden="1">
      <c r="B42">
        <v>93</v>
      </c>
      <c r="C42">
        <v>36</v>
      </c>
      <c r="D42">
        <v>86</v>
      </c>
      <c r="E42">
        <v>27</v>
      </c>
      <c r="F42">
        <v>96</v>
      </c>
      <c r="G42">
        <v>40</v>
      </c>
      <c r="N42" t="s">
        <v>1261</v>
      </c>
      <c r="O42">
        <v>38</v>
      </c>
      <c r="P42">
        <v>6</v>
      </c>
    </row>
    <row r="43" spans="2:16" hidden="1">
      <c r="B43">
        <v>92</v>
      </c>
      <c r="C43">
        <v>34</v>
      </c>
      <c r="D43">
        <v>85</v>
      </c>
      <c r="E43">
        <v>26</v>
      </c>
      <c r="F43">
        <v>95</v>
      </c>
      <c r="G43">
        <v>39</v>
      </c>
      <c r="N43" t="s">
        <v>1262</v>
      </c>
      <c r="O43">
        <v>36</v>
      </c>
      <c r="P43">
        <v>6</v>
      </c>
    </row>
    <row r="44" spans="2:16" hidden="1">
      <c r="B44">
        <v>91</v>
      </c>
      <c r="C44">
        <v>32</v>
      </c>
      <c r="D44">
        <v>84</v>
      </c>
      <c r="E44">
        <v>25</v>
      </c>
      <c r="F44">
        <v>94</v>
      </c>
      <c r="G44">
        <v>37</v>
      </c>
      <c r="N44" t="s">
        <v>1263</v>
      </c>
      <c r="O44">
        <v>34</v>
      </c>
      <c r="P44">
        <v>6</v>
      </c>
    </row>
    <row r="45" spans="2:16" hidden="1">
      <c r="B45">
        <v>90</v>
      </c>
      <c r="C45">
        <v>31</v>
      </c>
      <c r="D45">
        <v>83</v>
      </c>
      <c r="E45">
        <v>24</v>
      </c>
      <c r="F45">
        <v>93</v>
      </c>
      <c r="G45">
        <v>36</v>
      </c>
      <c r="N45" t="s">
        <v>1264</v>
      </c>
      <c r="O45">
        <v>32</v>
      </c>
      <c r="P45">
        <v>6</v>
      </c>
    </row>
    <row r="46" spans="2:16" hidden="1">
      <c r="B46">
        <v>89</v>
      </c>
      <c r="C46">
        <v>29</v>
      </c>
      <c r="D46">
        <v>82</v>
      </c>
      <c r="E46">
        <v>23</v>
      </c>
      <c r="F46">
        <v>92</v>
      </c>
      <c r="G46">
        <v>34</v>
      </c>
      <c r="N46" t="s">
        <v>1265</v>
      </c>
      <c r="O46">
        <v>31</v>
      </c>
      <c r="P46">
        <v>6</v>
      </c>
    </row>
    <row r="47" spans="2:16" hidden="1">
      <c r="B47">
        <v>88</v>
      </c>
      <c r="C47">
        <v>28</v>
      </c>
      <c r="D47">
        <v>81</v>
      </c>
      <c r="E47">
        <v>22</v>
      </c>
      <c r="F47">
        <v>91</v>
      </c>
      <c r="G47">
        <v>33</v>
      </c>
      <c r="N47" t="s">
        <v>1266</v>
      </c>
      <c r="O47">
        <v>29</v>
      </c>
      <c r="P47">
        <v>6</v>
      </c>
    </row>
    <row r="48" spans="2:16" hidden="1">
      <c r="B48">
        <v>87</v>
      </c>
      <c r="C48">
        <v>27</v>
      </c>
      <c r="D48">
        <v>80</v>
      </c>
      <c r="E48">
        <v>22</v>
      </c>
      <c r="F48">
        <v>90</v>
      </c>
      <c r="G48">
        <v>32</v>
      </c>
      <c r="N48" t="s">
        <v>1267</v>
      </c>
      <c r="O48">
        <v>28</v>
      </c>
      <c r="P48">
        <v>6</v>
      </c>
    </row>
    <row r="49" spans="2:16" hidden="1">
      <c r="B49">
        <v>86</v>
      </c>
      <c r="C49">
        <v>25</v>
      </c>
      <c r="D49">
        <v>79</v>
      </c>
      <c r="E49">
        <v>21</v>
      </c>
      <c r="F49">
        <v>89</v>
      </c>
      <c r="G49">
        <v>30</v>
      </c>
      <c r="N49" t="s">
        <v>1268</v>
      </c>
      <c r="O49">
        <v>27</v>
      </c>
      <c r="P49">
        <v>6</v>
      </c>
    </row>
    <row r="50" spans="2:16" hidden="1">
      <c r="B50">
        <v>85</v>
      </c>
      <c r="C50">
        <v>24</v>
      </c>
      <c r="D50">
        <v>78</v>
      </c>
      <c r="E50">
        <v>20</v>
      </c>
      <c r="F50">
        <v>88</v>
      </c>
      <c r="G50">
        <v>29</v>
      </c>
      <c r="N50" t="s">
        <v>1269</v>
      </c>
      <c r="O50">
        <v>25</v>
      </c>
      <c r="P50">
        <v>6</v>
      </c>
    </row>
    <row r="51" spans="2:16" hidden="1">
      <c r="B51">
        <v>84</v>
      </c>
      <c r="C51">
        <v>23</v>
      </c>
      <c r="D51">
        <v>77</v>
      </c>
      <c r="E51">
        <v>19</v>
      </c>
      <c r="F51">
        <v>87</v>
      </c>
      <c r="G51">
        <v>28</v>
      </c>
      <c r="N51" t="s">
        <v>1270</v>
      </c>
      <c r="O51">
        <v>24</v>
      </c>
      <c r="P51">
        <v>6</v>
      </c>
    </row>
    <row r="52" spans="2:16" hidden="1">
      <c r="B52">
        <v>83</v>
      </c>
      <c r="C52">
        <v>22</v>
      </c>
      <c r="D52">
        <v>76</v>
      </c>
      <c r="E52">
        <v>18</v>
      </c>
      <c r="F52">
        <v>86</v>
      </c>
      <c r="G52">
        <v>26</v>
      </c>
      <c r="N52" t="s">
        <v>1271</v>
      </c>
      <c r="O52">
        <v>23</v>
      </c>
      <c r="P52">
        <v>6</v>
      </c>
    </row>
    <row r="53" spans="2:16" hidden="1">
      <c r="B53">
        <v>82</v>
      </c>
      <c r="C53">
        <v>21</v>
      </c>
      <c r="D53">
        <v>75</v>
      </c>
      <c r="E53">
        <v>17</v>
      </c>
      <c r="F53">
        <v>85</v>
      </c>
      <c r="G53">
        <v>25</v>
      </c>
      <c r="N53" t="s">
        <v>1272</v>
      </c>
      <c r="O53">
        <v>22</v>
      </c>
      <c r="P53">
        <v>7</v>
      </c>
    </row>
    <row r="54" spans="2:16" hidden="1">
      <c r="B54">
        <v>81</v>
      </c>
      <c r="C54">
        <v>20</v>
      </c>
      <c r="D54">
        <v>74</v>
      </c>
      <c r="E54">
        <v>16</v>
      </c>
      <c r="F54">
        <v>84</v>
      </c>
      <c r="G54">
        <v>24</v>
      </c>
      <c r="N54" t="s">
        <v>1273</v>
      </c>
      <c r="O54">
        <v>21</v>
      </c>
      <c r="P54">
        <v>7</v>
      </c>
    </row>
    <row r="55" spans="2:16" hidden="1">
      <c r="B55">
        <v>80</v>
      </c>
      <c r="C55">
        <v>19</v>
      </c>
      <c r="D55">
        <v>73</v>
      </c>
      <c r="E55">
        <v>16</v>
      </c>
      <c r="F55">
        <v>83</v>
      </c>
      <c r="G55">
        <v>23</v>
      </c>
      <c r="N55" t="s">
        <v>1274</v>
      </c>
      <c r="O55">
        <v>20</v>
      </c>
      <c r="P55">
        <v>7</v>
      </c>
    </row>
    <row r="56" spans="2:16" hidden="1">
      <c r="B56">
        <v>79</v>
      </c>
      <c r="C56">
        <v>18</v>
      </c>
      <c r="D56">
        <v>72</v>
      </c>
      <c r="E56">
        <v>15</v>
      </c>
      <c r="F56">
        <v>82</v>
      </c>
      <c r="G56">
        <v>21</v>
      </c>
      <c r="N56" t="s">
        <v>1275</v>
      </c>
      <c r="O56">
        <v>19</v>
      </c>
      <c r="P56">
        <v>7</v>
      </c>
    </row>
    <row r="57" spans="2:16" hidden="1">
      <c r="B57">
        <v>78</v>
      </c>
      <c r="C57">
        <v>17</v>
      </c>
      <c r="D57">
        <v>71</v>
      </c>
      <c r="E57">
        <v>13</v>
      </c>
      <c r="F57">
        <v>81</v>
      </c>
      <c r="G57">
        <v>20</v>
      </c>
      <c r="N57" t="s">
        <v>1276</v>
      </c>
      <c r="O57">
        <v>18</v>
      </c>
      <c r="P57">
        <v>7</v>
      </c>
    </row>
    <row r="58" spans="2:16" hidden="1">
      <c r="B58">
        <v>77</v>
      </c>
      <c r="C58">
        <v>16</v>
      </c>
      <c r="D58">
        <v>70</v>
      </c>
      <c r="E58">
        <v>13</v>
      </c>
      <c r="F58">
        <v>80</v>
      </c>
      <c r="G58">
        <v>19</v>
      </c>
      <c r="N58" t="s">
        <v>1277</v>
      </c>
      <c r="O58">
        <v>17</v>
      </c>
      <c r="P58">
        <v>7</v>
      </c>
    </row>
    <row r="59" spans="2:16" hidden="1">
      <c r="B59">
        <v>76</v>
      </c>
      <c r="C59">
        <v>15</v>
      </c>
      <c r="D59">
        <v>69</v>
      </c>
      <c r="E59">
        <v>11</v>
      </c>
      <c r="F59">
        <v>79</v>
      </c>
      <c r="G59">
        <v>18</v>
      </c>
      <c r="N59" t="s">
        <v>1278</v>
      </c>
      <c r="O59">
        <v>16</v>
      </c>
      <c r="P59">
        <v>7</v>
      </c>
    </row>
    <row r="60" spans="2:16" hidden="1">
      <c r="B60">
        <v>75</v>
      </c>
      <c r="C60">
        <v>14</v>
      </c>
      <c r="D60">
        <v>68</v>
      </c>
      <c r="E60">
        <v>10</v>
      </c>
      <c r="F60">
        <v>78</v>
      </c>
      <c r="G60">
        <v>17</v>
      </c>
      <c r="N60" t="s">
        <v>1279</v>
      </c>
      <c r="O60">
        <v>15</v>
      </c>
      <c r="P60">
        <v>7</v>
      </c>
    </row>
    <row r="61" spans="2:16" hidden="1">
      <c r="B61">
        <v>74</v>
      </c>
      <c r="C61">
        <v>12</v>
      </c>
      <c r="D61">
        <v>67</v>
      </c>
      <c r="E61">
        <v>10</v>
      </c>
      <c r="F61">
        <v>77</v>
      </c>
      <c r="G61">
        <v>16</v>
      </c>
      <c r="N61" t="s">
        <v>1280</v>
      </c>
      <c r="O61">
        <v>14</v>
      </c>
      <c r="P61">
        <v>7</v>
      </c>
    </row>
    <row r="62" spans="2:16" hidden="1">
      <c r="B62">
        <v>73</v>
      </c>
      <c r="C62">
        <v>11</v>
      </c>
      <c r="D62">
        <v>66</v>
      </c>
      <c r="E62">
        <v>8</v>
      </c>
      <c r="F62">
        <v>76</v>
      </c>
      <c r="G62">
        <v>15</v>
      </c>
      <c r="N62" t="s">
        <v>1281</v>
      </c>
      <c r="O62">
        <v>12</v>
      </c>
      <c r="P62">
        <v>7</v>
      </c>
    </row>
    <row r="63" spans="2:16" hidden="1">
      <c r="B63">
        <v>72</v>
      </c>
      <c r="C63">
        <v>10</v>
      </c>
      <c r="D63">
        <v>65</v>
      </c>
      <c r="E63">
        <v>7</v>
      </c>
      <c r="F63">
        <v>75</v>
      </c>
      <c r="G63">
        <v>14</v>
      </c>
      <c r="N63" t="s">
        <v>1282</v>
      </c>
      <c r="O63">
        <v>11</v>
      </c>
      <c r="P63">
        <v>7</v>
      </c>
    </row>
    <row r="64" spans="2:16" hidden="1">
      <c r="B64">
        <v>71</v>
      </c>
      <c r="C64">
        <v>10</v>
      </c>
      <c r="D64">
        <v>64</v>
      </c>
      <c r="E64">
        <v>6</v>
      </c>
      <c r="F64">
        <v>74</v>
      </c>
      <c r="G64">
        <v>12</v>
      </c>
      <c r="N64" t="s">
        <v>1283</v>
      </c>
      <c r="O64">
        <v>10</v>
      </c>
      <c r="P64">
        <v>8</v>
      </c>
    </row>
    <row r="65" spans="2:16" hidden="1">
      <c r="B65">
        <v>70</v>
      </c>
      <c r="C65">
        <v>9</v>
      </c>
      <c r="D65">
        <v>63</v>
      </c>
      <c r="E65">
        <v>5</v>
      </c>
      <c r="F65">
        <v>73</v>
      </c>
      <c r="G65">
        <v>11</v>
      </c>
      <c r="N65" t="s">
        <v>1284</v>
      </c>
      <c r="O65">
        <v>10</v>
      </c>
      <c r="P65">
        <v>8</v>
      </c>
    </row>
    <row r="66" spans="2:16" hidden="1">
      <c r="B66">
        <v>69</v>
      </c>
      <c r="C66">
        <v>8</v>
      </c>
      <c r="D66">
        <v>62</v>
      </c>
      <c r="E66">
        <v>4</v>
      </c>
      <c r="F66">
        <v>72</v>
      </c>
      <c r="G66">
        <v>10</v>
      </c>
      <c r="N66" t="s">
        <v>1285</v>
      </c>
      <c r="O66">
        <v>9</v>
      </c>
      <c r="P66">
        <v>8</v>
      </c>
    </row>
    <row r="67" spans="2:16" hidden="1">
      <c r="B67">
        <v>68</v>
      </c>
      <c r="C67">
        <v>7</v>
      </c>
      <c r="D67">
        <v>61</v>
      </c>
      <c r="E67">
        <v>3</v>
      </c>
      <c r="F67">
        <v>71</v>
      </c>
      <c r="G67">
        <v>9</v>
      </c>
      <c r="N67" t="s">
        <v>1286</v>
      </c>
      <c r="O67">
        <v>8</v>
      </c>
      <c r="P67">
        <v>8</v>
      </c>
    </row>
    <row r="68" spans="2:16" hidden="1">
      <c r="B68">
        <v>67</v>
      </c>
      <c r="C68">
        <v>7</v>
      </c>
      <c r="D68">
        <v>60</v>
      </c>
      <c r="E68">
        <v>2</v>
      </c>
      <c r="F68">
        <v>70</v>
      </c>
      <c r="G68">
        <v>9</v>
      </c>
      <c r="N68" t="s">
        <v>1287</v>
      </c>
      <c r="O68">
        <v>7</v>
      </c>
      <c r="P68">
        <v>8</v>
      </c>
    </row>
    <row r="69" spans="2:16" hidden="1">
      <c r="B69">
        <v>66</v>
      </c>
      <c r="C69">
        <v>6</v>
      </c>
      <c r="D69">
        <v>59</v>
      </c>
      <c r="E69">
        <v>1</v>
      </c>
      <c r="F69">
        <v>69</v>
      </c>
      <c r="G69">
        <v>8</v>
      </c>
      <c r="N69" t="s">
        <v>1288</v>
      </c>
      <c r="O69">
        <v>7</v>
      </c>
      <c r="P69">
        <v>8</v>
      </c>
    </row>
    <row r="70" spans="2:16" hidden="1">
      <c r="B70">
        <v>65</v>
      </c>
      <c r="C70">
        <v>5</v>
      </c>
      <c r="D70">
        <v>58</v>
      </c>
      <c r="E70">
        <v>1</v>
      </c>
      <c r="F70">
        <v>68</v>
      </c>
      <c r="G70">
        <v>7</v>
      </c>
      <c r="N70" t="s">
        <v>1289</v>
      </c>
      <c r="O70">
        <v>6</v>
      </c>
      <c r="P70">
        <v>8</v>
      </c>
    </row>
    <row r="71" spans="2:16" hidden="1">
      <c r="B71">
        <v>64</v>
      </c>
      <c r="C71">
        <v>5</v>
      </c>
      <c r="D71">
        <v>57</v>
      </c>
      <c r="E71">
        <v>1</v>
      </c>
      <c r="F71">
        <v>67</v>
      </c>
      <c r="G71">
        <v>6</v>
      </c>
      <c r="N71" t="s">
        <v>1290</v>
      </c>
      <c r="O71">
        <v>5</v>
      </c>
      <c r="P71">
        <v>8</v>
      </c>
    </row>
    <row r="72" spans="2:16" hidden="1">
      <c r="B72">
        <v>63</v>
      </c>
      <c r="C72">
        <v>4</v>
      </c>
      <c r="D72">
        <v>56</v>
      </c>
      <c r="E72">
        <v>0</v>
      </c>
      <c r="F72">
        <v>66</v>
      </c>
      <c r="G72">
        <v>6</v>
      </c>
      <c r="N72" t="s">
        <v>1291</v>
      </c>
      <c r="O72">
        <v>5</v>
      </c>
      <c r="P72">
        <v>8</v>
      </c>
    </row>
    <row r="73" spans="2:16" hidden="1">
      <c r="B73">
        <v>62</v>
      </c>
      <c r="C73">
        <v>4</v>
      </c>
      <c r="D73">
        <v>55</v>
      </c>
      <c r="E73">
        <v>0</v>
      </c>
      <c r="F73">
        <v>65</v>
      </c>
      <c r="G73">
        <v>5</v>
      </c>
      <c r="N73" t="s">
        <v>1292</v>
      </c>
      <c r="O73">
        <v>4</v>
      </c>
      <c r="P73">
        <v>8</v>
      </c>
    </row>
    <row r="74" spans="2:16" hidden="1">
      <c r="B74">
        <v>61</v>
      </c>
      <c r="C74">
        <v>3</v>
      </c>
      <c r="D74">
        <v>54</v>
      </c>
      <c r="E74">
        <v>0</v>
      </c>
      <c r="F74">
        <v>64</v>
      </c>
      <c r="G74">
        <v>5</v>
      </c>
      <c r="N74" t="s">
        <v>1293</v>
      </c>
      <c r="O74">
        <v>4</v>
      </c>
      <c r="P74">
        <v>9</v>
      </c>
    </row>
    <row r="75" spans="2:16" hidden="1">
      <c r="B75">
        <v>60</v>
      </c>
      <c r="C75">
        <v>3</v>
      </c>
      <c r="D75">
        <v>53</v>
      </c>
      <c r="E75">
        <v>0</v>
      </c>
      <c r="F75">
        <v>63</v>
      </c>
      <c r="G75">
        <v>4</v>
      </c>
      <c r="N75" t="s">
        <v>1294</v>
      </c>
      <c r="O75">
        <v>3</v>
      </c>
      <c r="P75">
        <v>9</v>
      </c>
    </row>
    <row r="76" spans="2:16" hidden="1">
      <c r="B76">
        <v>59</v>
      </c>
      <c r="C76">
        <v>2</v>
      </c>
      <c r="D76">
        <v>51</v>
      </c>
      <c r="E76">
        <v>0</v>
      </c>
      <c r="F76">
        <v>62</v>
      </c>
      <c r="G76">
        <v>4</v>
      </c>
      <c r="N76" t="s">
        <v>1295</v>
      </c>
      <c r="O76">
        <v>3</v>
      </c>
      <c r="P76">
        <v>9</v>
      </c>
    </row>
    <row r="77" spans="2:16" hidden="1">
      <c r="B77">
        <v>58</v>
      </c>
      <c r="C77">
        <v>2</v>
      </c>
      <c r="D77">
        <v>50</v>
      </c>
      <c r="E77">
        <v>0</v>
      </c>
      <c r="F77">
        <v>61</v>
      </c>
      <c r="G77">
        <v>3</v>
      </c>
      <c r="N77" t="s">
        <v>1296</v>
      </c>
      <c r="O77">
        <v>2</v>
      </c>
      <c r="P77">
        <v>9</v>
      </c>
    </row>
    <row r="78" spans="2:16" hidden="1">
      <c r="B78">
        <v>57</v>
      </c>
      <c r="C78">
        <v>2</v>
      </c>
      <c r="D78">
        <v>48</v>
      </c>
      <c r="E78">
        <v>0</v>
      </c>
      <c r="F78">
        <v>60</v>
      </c>
      <c r="G78">
        <v>3</v>
      </c>
      <c r="N78" t="s">
        <v>1297</v>
      </c>
      <c r="O78">
        <v>2</v>
      </c>
      <c r="P78">
        <v>9</v>
      </c>
    </row>
    <row r="79" spans="2:16" hidden="1">
      <c r="B79">
        <v>56</v>
      </c>
      <c r="C79">
        <v>1</v>
      </c>
      <c r="D79">
        <v>0</v>
      </c>
      <c r="E79">
        <v>0</v>
      </c>
      <c r="F79">
        <v>59</v>
      </c>
      <c r="G79">
        <v>2</v>
      </c>
      <c r="N79" t="s">
        <v>1298</v>
      </c>
      <c r="O79">
        <v>2</v>
      </c>
      <c r="P79">
        <v>9</v>
      </c>
    </row>
    <row r="80" spans="2:16" hidden="1">
      <c r="B80">
        <v>55</v>
      </c>
      <c r="C80">
        <v>1</v>
      </c>
      <c r="F80">
        <v>58</v>
      </c>
      <c r="G80">
        <v>2</v>
      </c>
      <c r="N80" t="s">
        <v>1299</v>
      </c>
      <c r="O80">
        <v>1</v>
      </c>
      <c r="P80">
        <v>9</v>
      </c>
    </row>
    <row r="81" spans="2:16" hidden="1">
      <c r="B81">
        <v>54</v>
      </c>
      <c r="C81">
        <v>1</v>
      </c>
      <c r="F81">
        <v>57</v>
      </c>
      <c r="G81">
        <v>1</v>
      </c>
      <c r="N81" t="s">
        <v>1300</v>
      </c>
      <c r="O81">
        <v>1</v>
      </c>
      <c r="P81">
        <v>9</v>
      </c>
    </row>
    <row r="82" spans="2:16" hidden="1">
      <c r="B82">
        <v>53</v>
      </c>
      <c r="C82">
        <v>1</v>
      </c>
      <c r="F82">
        <v>56</v>
      </c>
      <c r="G82">
        <v>1</v>
      </c>
      <c r="N82" t="s">
        <v>1301</v>
      </c>
      <c r="O82">
        <v>1</v>
      </c>
      <c r="P82">
        <v>9</v>
      </c>
    </row>
    <row r="83" spans="2:16" hidden="1">
      <c r="B83">
        <v>52</v>
      </c>
      <c r="C83">
        <v>0</v>
      </c>
      <c r="F83">
        <v>55</v>
      </c>
      <c r="G83">
        <v>1</v>
      </c>
      <c r="N83" t="s">
        <v>1302</v>
      </c>
      <c r="O83">
        <v>1</v>
      </c>
      <c r="P83">
        <v>9</v>
      </c>
    </row>
    <row r="84" spans="2:16" hidden="1">
      <c r="B84">
        <v>51</v>
      </c>
      <c r="C84">
        <v>0</v>
      </c>
      <c r="F84">
        <v>54</v>
      </c>
      <c r="G84">
        <v>1</v>
      </c>
      <c r="N84" t="s">
        <v>1303</v>
      </c>
      <c r="O84">
        <v>0</v>
      </c>
      <c r="P84">
        <v>9</v>
      </c>
    </row>
    <row r="85" spans="2:16" hidden="1">
      <c r="B85">
        <v>50</v>
      </c>
      <c r="C85">
        <v>0</v>
      </c>
      <c r="F85">
        <v>53</v>
      </c>
      <c r="G85">
        <v>0</v>
      </c>
      <c r="N85" t="s">
        <v>1304</v>
      </c>
      <c r="O85">
        <v>0</v>
      </c>
      <c r="P85">
        <v>9</v>
      </c>
    </row>
    <row r="86" spans="2:16" hidden="1">
      <c r="B86">
        <v>49</v>
      </c>
      <c r="C86">
        <v>0</v>
      </c>
      <c r="F86">
        <v>52</v>
      </c>
      <c r="G86">
        <v>0</v>
      </c>
      <c r="N86" t="s">
        <v>1305</v>
      </c>
      <c r="O86">
        <v>0</v>
      </c>
      <c r="P86">
        <v>9</v>
      </c>
    </row>
    <row r="87" spans="2:16" hidden="1">
      <c r="B87">
        <v>48</v>
      </c>
      <c r="C87">
        <v>0</v>
      </c>
      <c r="F87">
        <v>51</v>
      </c>
      <c r="G87">
        <v>0</v>
      </c>
      <c r="N87" t="s">
        <v>1306</v>
      </c>
      <c r="O87">
        <v>0</v>
      </c>
      <c r="P87">
        <v>9</v>
      </c>
    </row>
    <row r="88" spans="2:16" hidden="1">
      <c r="B88">
        <v>47</v>
      </c>
      <c r="C88">
        <v>0</v>
      </c>
      <c r="F88">
        <v>50</v>
      </c>
      <c r="G88">
        <v>0</v>
      </c>
      <c r="N88" t="s">
        <v>1307</v>
      </c>
      <c r="O88">
        <v>0</v>
      </c>
      <c r="P88">
        <v>9</v>
      </c>
    </row>
    <row r="89" spans="2:16" hidden="1">
      <c r="B89">
        <v>46</v>
      </c>
      <c r="C89">
        <v>0</v>
      </c>
      <c r="F89">
        <v>49</v>
      </c>
      <c r="G89">
        <v>0</v>
      </c>
      <c r="N89" t="s">
        <v>1308</v>
      </c>
      <c r="O89">
        <v>0</v>
      </c>
      <c r="P89">
        <v>9</v>
      </c>
    </row>
    <row r="90" spans="2:16" hidden="1">
      <c r="B90">
        <v>45</v>
      </c>
      <c r="C90">
        <v>0</v>
      </c>
      <c r="F90">
        <v>48</v>
      </c>
      <c r="G90">
        <v>0</v>
      </c>
      <c r="N90" t="s">
        <v>1309</v>
      </c>
      <c r="O90">
        <v>0</v>
      </c>
      <c r="P90">
        <v>9</v>
      </c>
    </row>
    <row r="91" spans="2:16" hidden="1">
      <c r="B91">
        <v>44</v>
      </c>
      <c r="C91">
        <v>0</v>
      </c>
      <c r="F91">
        <v>47</v>
      </c>
      <c r="G91">
        <v>0</v>
      </c>
      <c r="N91" t="s">
        <v>1310</v>
      </c>
      <c r="O91">
        <v>0</v>
      </c>
      <c r="P91">
        <v>9</v>
      </c>
    </row>
    <row r="92" spans="2:16" hidden="1">
      <c r="B92">
        <v>43</v>
      </c>
      <c r="C92">
        <v>0</v>
      </c>
      <c r="F92">
        <v>46</v>
      </c>
      <c r="G92">
        <v>0</v>
      </c>
      <c r="N92" t="s">
        <v>1311</v>
      </c>
      <c r="O92">
        <v>0</v>
      </c>
      <c r="P92">
        <v>9</v>
      </c>
    </row>
    <row r="93" spans="2:16" hidden="1">
      <c r="B93">
        <v>42</v>
      </c>
      <c r="C93">
        <v>0</v>
      </c>
      <c r="F93">
        <v>45</v>
      </c>
      <c r="G93">
        <v>0</v>
      </c>
      <c r="N93" t="s">
        <v>1312</v>
      </c>
      <c r="O93">
        <v>0</v>
      </c>
      <c r="P93">
        <v>9</v>
      </c>
    </row>
    <row r="94" spans="2:16" hidden="1">
      <c r="B94">
        <v>41</v>
      </c>
      <c r="C94">
        <v>0</v>
      </c>
      <c r="F94">
        <v>44</v>
      </c>
      <c r="G94">
        <v>0</v>
      </c>
      <c r="N94" t="s">
        <v>1313</v>
      </c>
      <c r="O94">
        <v>0</v>
      </c>
      <c r="P94">
        <v>9</v>
      </c>
    </row>
    <row r="95" spans="2:16" hidden="1">
      <c r="B95">
        <v>39</v>
      </c>
      <c r="C95">
        <v>0</v>
      </c>
      <c r="F95">
        <v>43</v>
      </c>
      <c r="G95">
        <v>0</v>
      </c>
      <c r="N95" t="s">
        <v>1314</v>
      </c>
      <c r="O95">
        <v>0</v>
      </c>
      <c r="P95">
        <v>9</v>
      </c>
    </row>
    <row r="96" spans="2:16" hidden="1">
      <c r="F96">
        <v>42</v>
      </c>
      <c r="G96">
        <v>0</v>
      </c>
      <c r="N96" t="s">
        <v>1315</v>
      </c>
      <c r="O96">
        <v>0</v>
      </c>
      <c r="P96">
        <v>9</v>
      </c>
    </row>
    <row r="97" spans="6:16" hidden="1">
      <c r="F97">
        <v>41</v>
      </c>
      <c r="G97">
        <v>0</v>
      </c>
      <c r="N97" t="s">
        <v>1026</v>
      </c>
      <c r="O97">
        <v>100</v>
      </c>
      <c r="P97">
        <v>1</v>
      </c>
    </row>
    <row r="98" spans="6:16" hidden="1">
      <c r="F98">
        <v>40</v>
      </c>
      <c r="G98">
        <v>0</v>
      </c>
      <c r="N98" t="s">
        <v>1027</v>
      </c>
      <c r="O98">
        <v>99</v>
      </c>
      <c r="P98">
        <v>1</v>
      </c>
    </row>
    <row r="99" spans="6:16" hidden="1">
      <c r="F99">
        <v>38</v>
      </c>
      <c r="G99">
        <v>0</v>
      </c>
      <c r="N99" t="s">
        <v>1028</v>
      </c>
      <c r="O99">
        <v>99</v>
      </c>
      <c r="P99">
        <v>1</v>
      </c>
    </row>
    <row r="100" spans="6:16" hidden="1">
      <c r="F100">
        <v>38</v>
      </c>
      <c r="G100">
        <v>0</v>
      </c>
      <c r="N100" t="s">
        <v>1029</v>
      </c>
      <c r="O100">
        <v>98</v>
      </c>
      <c r="P100">
        <v>1</v>
      </c>
    </row>
    <row r="101" spans="6:16" hidden="1">
      <c r="F101">
        <v>36</v>
      </c>
      <c r="G101">
        <v>0</v>
      </c>
      <c r="N101" t="s">
        <v>1030</v>
      </c>
      <c r="O101">
        <v>98</v>
      </c>
      <c r="P101">
        <v>1</v>
      </c>
    </row>
    <row r="102" spans="6:16" hidden="1">
      <c r="F102">
        <v>0</v>
      </c>
      <c r="G102">
        <v>0</v>
      </c>
      <c r="N102" t="s">
        <v>1031</v>
      </c>
      <c r="O102">
        <v>97</v>
      </c>
      <c r="P102">
        <v>1</v>
      </c>
    </row>
    <row r="103" spans="6:16" hidden="1">
      <c r="N103" t="s">
        <v>1032</v>
      </c>
      <c r="O103">
        <v>96</v>
      </c>
      <c r="P103">
        <v>1</v>
      </c>
    </row>
    <row r="104" spans="6:16" hidden="1">
      <c r="N104" t="s">
        <v>1033</v>
      </c>
      <c r="O104">
        <v>95</v>
      </c>
      <c r="P104">
        <v>2</v>
      </c>
    </row>
    <row r="105" spans="6:16" hidden="1">
      <c r="N105" t="s">
        <v>1034</v>
      </c>
      <c r="O105">
        <v>93</v>
      </c>
      <c r="P105">
        <v>2</v>
      </c>
    </row>
    <row r="106" spans="6:16" hidden="1">
      <c r="N106" t="s">
        <v>1035</v>
      </c>
      <c r="O106">
        <v>92</v>
      </c>
      <c r="P106">
        <v>2</v>
      </c>
    </row>
    <row r="107" spans="6:16" hidden="1">
      <c r="N107" t="s">
        <v>1036</v>
      </c>
      <c r="O107">
        <v>91</v>
      </c>
      <c r="P107">
        <v>2</v>
      </c>
    </row>
    <row r="108" spans="6:16" hidden="1">
      <c r="N108" t="s">
        <v>1037</v>
      </c>
      <c r="O108">
        <v>89</v>
      </c>
      <c r="P108">
        <v>2</v>
      </c>
    </row>
    <row r="109" spans="6:16" hidden="1">
      <c r="N109" t="s">
        <v>1038</v>
      </c>
      <c r="O109">
        <v>88</v>
      </c>
      <c r="P109">
        <v>3</v>
      </c>
    </row>
    <row r="110" spans="6:16" hidden="1">
      <c r="N110" t="s">
        <v>1039</v>
      </c>
      <c r="O110">
        <v>86</v>
      </c>
      <c r="P110">
        <v>3</v>
      </c>
    </row>
    <row r="111" spans="6:16" hidden="1">
      <c r="N111" t="s">
        <v>1040</v>
      </c>
      <c r="O111">
        <v>84</v>
      </c>
      <c r="P111">
        <v>3</v>
      </c>
    </row>
    <row r="112" spans="6:16" hidden="1">
      <c r="N112" t="s">
        <v>1041</v>
      </c>
      <c r="O112">
        <v>83</v>
      </c>
      <c r="P112">
        <v>3</v>
      </c>
    </row>
    <row r="113" spans="14:16" hidden="1">
      <c r="N113" t="s">
        <v>1042</v>
      </c>
      <c r="O113">
        <v>81</v>
      </c>
      <c r="P113">
        <v>3</v>
      </c>
    </row>
    <row r="114" spans="14:16" hidden="1">
      <c r="N114" t="s">
        <v>1043</v>
      </c>
      <c r="O114">
        <v>79</v>
      </c>
      <c r="P114">
        <v>3</v>
      </c>
    </row>
    <row r="115" spans="14:16" hidden="1">
      <c r="N115" t="s">
        <v>1044</v>
      </c>
      <c r="O115">
        <v>77</v>
      </c>
      <c r="P115">
        <v>3</v>
      </c>
    </row>
    <row r="116" spans="14:16" hidden="1">
      <c r="N116" t="s">
        <v>1045</v>
      </c>
      <c r="O116">
        <v>75</v>
      </c>
      <c r="P116">
        <v>4</v>
      </c>
    </row>
    <row r="117" spans="14:16" hidden="1">
      <c r="N117" t="s">
        <v>1046</v>
      </c>
      <c r="O117">
        <v>73</v>
      </c>
      <c r="P117">
        <v>4</v>
      </c>
    </row>
    <row r="118" spans="14:16" hidden="1">
      <c r="N118" t="s">
        <v>1047</v>
      </c>
      <c r="O118">
        <v>71</v>
      </c>
      <c r="P118">
        <v>4</v>
      </c>
    </row>
    <row r="119" spans="14:16" hidden="1">
      <c r="N119" t="s">
        <v>1048</v>
      </c>
      <c r="O119">
        <v>69</v>
      </c>
      <c r="P119">
        <v>4</v>
      </c>
    </row>
    <row r="120" spans="14:16" hidden="1">
      <c r="N120" t="s">
        <v>1049</v>
      </c>
      <c r="O120">
        <v>68</v>
      </c>
      <c r="P120">
        <v>4</v>
      </c>
    </row>
    <row r="121" spans="14:16" hidden="1">
      <c r="N121" t="s">
        <v>1050</v>
      </c>
      <c r="O121">
        <v>66</v>
      </c>
      <c r="P121">
        <v>4</v>
      </c>
    </row>
    <row r="122" spans="14:16" hidden="1">
      <c r="N122" t="s">
        <v>1051</v>
      </c>
      <c r="O122">
        <v>64</v>
      </c>
      <c r="P122">
        <v>4</v>
      </c>
    </row>
    <row r="123" spans="14:16" hidden="1">
      <c r="N123" t="s">
        <v>1052</v>
      </c>
      <c r="O123">
        <v>62</v>
      </c>
      <c r="P123">
        <v>4</v>
      </c>
    </row>
    <row r="124" spans="14:16" hidden="1">
      <c r="N124" t="s">
        <v>1053</v>
      </c>
      <c r="O124">
        <v>60</v>
      </c>
      <c r="P124">
        <v>4</v>
      </c>
    </row>
    <row r="125" spans="14:16" hidden="1">
      <c r="N125" t="s">
        <v>1054</v>
      </c>
      <c r="O125">
        <v>58</v>
      </c>
      <c r="P125">
        <v>5</v>
      </c>
    </row>
    <row r="126" spans="14:16" hidden="1">
      <c r="N126" t="s">
        <v>1055</v>
      </c>
      <c r="O126">
        <v>56</v>
      </c>
      <c r="P126">
        <v>5</v>
      </c>
    </row>
    <row r="127" spans="14:16" hidden="1">
      <c r="N127" t="s">
        <v>1056</v>
      </c>
      <c r="O127">
        <v>54</v>
      </c>
      <c r="P127">
        <v>5</v>
      </c>
    </row>
    <row r="128" spans="14:16" hidden="1">
      <c r="N128" t="s">
        <v>1057</v>
      </c>
      <c r="O128">
        <v>52</v>
      </c>
      <c r="P128">
        <v>5</v>
      </c>
    </row>
    <row r="129" spans="14:16" hidden="1">
      <c r="N129" t="s">
        <v>1058</v>
      </c>
      <c r="O129">
        <v>51</v>
      </c>
      <c r="P129">
        <v>5</v>
      </c>
    </row>
    <row r="130" spans="14:16" hidden="1">
      <c r="N130" t="s">
        <v>1059</v>
      </c>
      <c r="O130">
        <v>49</v>
      </c>
      <c r="P130">
        <v>5</v>
      </c>
    </row>
    <row r="131" spans="14:16" hidden="1">
      <c r="N131" t="s">
        <v>1060</v>
      </c>
      <c r="O131">
        <v>47</v>
      </c>
      <c r="P131">
        <v>5</v>
      </c>
    </row>
    <row r="132" spans="14:16" hidden="1">
      <c r="N132" t="s">
        <v>1061</v>
      </c>
      <c r="O132">
        <v>45</v>
      </c>
      <c r="P132">
        <v>5</v>
      </c>
    </row>
    <row r="133" spans="14:16" hidden="1">
      <c r="N133" t="s">
        <v>1062</v>
      </c>
      <c r="O133">
        <v>44</v>
      </c>
      <c r="P133">
        <v>5</v>
      </c>
    </row>
    <row r="134" spans="14:16" hidden="1">
      <c r="N134" t="s">
        <v>1063</v>
      </c>
      <c r="O134">
        <v>42</v>
      </c>
      <c r="P134">
        <v>5</v>
      </c>
    </row>
    <row r="135" spans="14:16" hidden="1">
      <c r="N135" t="s">
        <v>1064</v>
      </c>
      <c r="O135">
        <v>40</v>
      </c>
      <c r="P135">
        <v>5</v>
      </c>
    </row>
    <row r="136" spans="14:16" hidden="1">
      <c r="N136" t="s">
        <v>1065</v>
      </c>
      <c r="O136">
        <v>39</v>
      </c>
      <c r="P136">
        <v>6</v>
      </c>
    </row>
    <row r="137" spans="14:16" hidden="1">
      <c r="N137" t="s">
        <v>1066</v>
      </c>
      <c r="O137">
        <v>37</v>
      </c>
      <c r="P137">
        <v>6</v>
      </c>
    </row>
    <row r="138" spans="14:16" hidden="1">
      <c r="N138" t="s">
        <v>1067</v>
      </c>
      <c r="O138">
        <v>36</v>
      </c>
      <c r="P138">
        <v>6</v>
      </c>
    </row>
    <row r="139" spans="14:16" hidden="1">
      <c r="N139" t="s">
        <v>1068</v>
      </c>
      <c r="O139">
        <v>34</v>
      </c>
      <c r="P139">
        <v>6</v>
      </c>
    </row>
    <row r="140" spans="14:16" hidden="1">
      <c r="N140" t="s">
        <v>1069</v>
      </c>
      <c r="O140">
        <v>33</v>
      </c>
      <c r="P140">
        <v>6</v>
      </c>
    </row>
    <row r="141" spans="14:16" hidden="1">
      <c r="N141" t="s">
        <v>1070</v>
      </c>
      <c r="O141">
        <v>31</v>
      </c>
      <c r="P141">
        <v>6</v>
      </c>
    </row>
    <row r="142" spans="14:16" hidden="1">
      <c r="N142" t="s">
        <v>1071</v>
      </c>
      <c r="O142">
        <v>30</v>
      </c>
      <c r="P142">
        <v>6</v>
      </c>
    </row>
    <row r="143" spans="14:16" hidden="1">
      <c r="N143" t="s">
        <v>1072</v>
      </c>
      <c r="O143">
        <v>28</v>
      </c>
      <c r="P143">
        <v>6</v>
      </c>
    </row>
    <row r="144" spans="14:16" hidden="1">
      <c r="N144" t="s">
        <v>1073</v>
      </c>
      <c r="O144">
        <v>27</v>
      </c>
      <c r="P144">
        <v>6</v>
      </c>
    </row>
    <row r="145" spans="14:16" hidden="1">
      <c r="N145" t="s">
        <v>1074</v>
      </c>
      <c r="O145">
        <v>26</v>
      </c>
      <c r="P145">
        <v>6</v>
      </c>
    </row>
    <row r="146" spans="14:16" hidden="1">
      <c r="N146" t="s">
        <v>1075</v>
      </c>
      <c r="O146">
        <v>25</v>
      </c>
      <c r="P146">
        <v>6</v>
      </c>
    </row>
    <row r="147" spans="14:16" hidden="1">
      <c r="N147" t="s">
        <v>1076</v>
      </c>
      <c r="O147">
        <v>23</v>
      </c>
      <c r="P147">
        <v>6</v>
      </c>
    </row>
    <row r="148" spans="14:16" hidden="1">
      <c r="N148" t="s">
        <v>1077</v>
      </c>
      <c r="O148">
        <v>22</v>
      </c>
      <c r="P148">
        <v>7</v>
      </c>
    </row>
    <row r="149" spans="14:16" hidden="1">
      <c r="N149" t="s">
        <v>1078</v>
      </c>
      <c r="O149">
        <v>21</v>
      </c>
      <c r="P149">
        <v>7</v>
      </c>
    </row>
    <row r="150" spans="14:16" hidden="1">
      <c r="N150" t="s">
        <v>1079</v>
      </c>
      <c r="O150">
        <v>20</v>
      </c>
      <c r="P150">
        <v>7</v>
      </c>
    </row>
    <row r="151" spans="14:16" hidden="1">
      <c r="N151" t="s">
        <v>1080</v>
      </c>
      <c r="O151">
        <v>19</v>
      </c>
      <c r="P151">
        <v>7</v>
      </c>
    </row>
    <row r="152" spans="14:16" hidden="1">
      <c r="N152" t="s">
        <v>1081</v>
      </c>
      <c r="O152">
        <v>18</v>
      </c>
      <c r="P152">
        <v>7</v>
      </c>
    </row>
    <row r="153" spans="14:16" hidden="1">
      <c r="N153" t="s">
        <v>1082</v>
      </c>
      <c r="O153">
        <v>17</v>
      </c>
      <c r="P153">
        <v>7</v>
      </c>
    </row>
    <row r="154" spans="14:16" hidden="1">
      <c r="N154" t="s">
        <v>1083</v>
      </c>
      <c r="O154">
        <v>16</v>
      </c>
      <c r="P154">
        <v>7</v>
      </c>
    </row>
    <row r="155" spans="14:16" hidden="1">
      <c r="N155" t="s">
        <v>1084</v>
      </c>
      <c r="O155">
        <v>15</v>
      </c>
      <c r="P155">
        <v>7</v>
      </c>
    </row>
    <row r="156" spans="14:16" hidden="1">
      <c r="N156" t="s">
        <v>1085</v>
      </c>
      <c r="O156">
        <v>14</v>
      </c>
      <c r="P156">
        <v>7</v>
      </c>
    </row>
    <row r="157" spans="14:16" hidden="1">
      <c r="N157" t="s">
        <v>1086</v>
      </c>
      <c r="O157">
        <v>13</v>
      </c>
      <c r="P157">
        <v>7</v>
      </c>
    </row>
    <row r="158" spans="14:16" hidden="1">
      <c r="N158" t="s">
        <v>1087</v>
      </c>
      <c r="O158">
        <v>12</v>
      </c>
      <c r="P158">
        <v>7</v>
      </c>
    </row>
    <row r="159" spans="14:16" hidden="1">
      <c r="N159" t="s">
        <v>1088</v>
      </c>
      <c r="O159">
        <v>12</v>
      </c>
      <c r="P159">
        <v>7</v>
      </c>
    </row>
    <row r="160" spans="14:16" hidden="1">
      <c r="N160" t="s">
        <v>1089</v>
      </c>
      <c r="O160">
        <v>11</v>
      </c>
      <c r="P160">
        <v>7</v>
      </c>
    </row>
    <row r="161" spans="14:16" hidden="1">
      <c r="N161" t="s">
        <v>1090</v>
      </c>
      <c r="O161">
        <v>10</v>
      </c>
      <c r="P161">
        <v>8</v>
      </c>
    </row>
    <row r="162" spans="14:16" hidden="1">
      <c r="N162" t="s">
        <v>1091</v>
      </c>
      <c r="O162">
        <v>9</v>
      </c>
      <c r="P162">
        <v>8</v>
      </c>
    </row>
    <row r="163" spans="14:16" hidden="1">
      <c r="N163" t="s">
        <v>1092</v>
      </c>
      <c r="O163">
        <v>9</v>
      </c>
      <c r="P163">
        <v>8</v>
      </c>
    </row>
    <row r="164" spans="14:16" hidden="1">
      <c r="N164" t="s">
        <v>1093</v>
      </c>
      <c r="O164">
        <v>8</v>
      </c>
      <c r="P164">
        <v>8</v>
      </c>
    </row>
    <row r="165" spans="14:16" hidden="1">
      <c r="N165" t="s">
        <v>1094</v>
      </c>
      <c r="O165">
        <v>7</v>
      </c>
      <c r="P165">
        <v>8</v>
      </c>
    </row>
    <row r="166" spans="14:16" hidden="1">
      <c r="N166" t="s">
        <v>1095</v>
      </c>
      <c r="O166">
        <v>7</v>
      </c>
      <c r="P166">
        <v>8</v>
      </c>
    </row>
    <row r="167" spans="14:16" hidden="1">
      <c r="N167" t="s">
        <v>1096</v>
      </c>
      <c r="O167">
        <v>6</v>
      </c>
      <c r="P167">
        <v>8</v>
      </c>
    </row>
    <row r="168" spans="14:16" hidden="1">
      <c r="N168" t="s">
        <v>1097</v>
      </c>
      <c r="O168">
        <v>6</v>
      </c>
      <c r="P168">
        <v>8</v>
      </c>
    </row>
    <row r="169" spans="14:16" hidden="1">
      <c r="N169" t="s">
        <v>1098</v>
      </c>
      <c r="O169">
        <v>5</v>
      </c>
      <c r="P169">
        <v>8</v>
      </c>
    </row>
    <row r="170" spans="14:16" hidden="1">
      <c r="N170" t="s">
        <v>1099</v>
      </c>
      <c r="O170">
        <v>5</v>
      </c>
      <c r="P170">
        <v>8</v>
      </c>
    </row>
    <row r="171" spans="14:16" hidden="1">
      <c r="N171" t="s">
        <v>1100</v>
      </c>
      <c r="O171">
        <v>4</v>
      </c>
      <c r="P171">
        <v>8</v>
      </c>
    </row>
    <row r="172" spans="14:16" hidden="1">
      <c r="N172" t="s">
        <v>1101</v>
      </c>
      <c r="O172">
        <v>4</v>
      </c>
      <c r="P172">
        <v>8</v>
      </c>
    </row>
    <row r="173" spans="14:16" hidden="1">
      <c r="N173" t="s">
        <v>1102</v>
      </c>
      <c r="O173">
        <v>3</v>
      </c>
      <c r="P173">
        <v>9</v>
      </c>
    </row>
    <row r="174" spans="14:16" hidden="1">
      <c r="N174" t="s">
        <v>1103</v>
      </c>
      <c r="O174">
        <v>3</v>
      </c>
      <c r="P174">
        <v>9</v>
      </c>
    </row>
    <row r="175" spans="14:16" hidden="1">
      <c r="N175" t="s">
        <v>1104</v>
      </c>
      <c r="O175">
        <v>3</v>
      </c>
      <c r="P175">
        <v>9</v>
      </c>
    </row>
    <row r="176" spans="14:16" hidden="1">
      <c r="N176" t="s">
        <v>1105</v>
      </c>
      <c r="O176">
        <v>2</v>
      </c>
      <c r="P176">
        <v>9</v>
      </c>
    </row>
    <row r="177" spans="14:16" hidden="1">
      <c r="N177" t="s">
        <v>1106</v>
      </c>
      <c r="O177">
        <v>2</v>
      </c>
      <c r="P177">
        <v>9</v>
      </c>
    </row>
    <row r="178" spans="14:16" hidden="1">
      <c r="N178" t="s">
        <v>1107</v>
      </c>
      <c r="O178">
        <v>1</v>
      </c>
      <c r="P178">
        <v>9</v>
      </c>
    </row>
    <row r="179" spans="14:16" hidden="1">
      <c r="N179" t="s">
        <v>1108</v>
      </c>
      <c r="O179">
        <v>1</v>
      </c>
      <c r="P179">
        <v>9</v>
      </c>
    </row>
    <row r="180" spans="14:16" hidden="1">
      <c r="N180" t="s">
        <v>1109</v>
      </c>
      <c r="O180">
        <v>1</v>
      </c>
      <c r="P180">
        <v>9</v>
      </c>
    </row>
    <row r="181" spans="14:16" hidden="1">
      <c r="N181" t="s">
        <v>1110</v>
      </c>
      <c r="O181">
        <v>1</v>
      </c>
      <c r="P181">
        <v>9</v>
      </c>
    </row>
    <row r="182" spans="14:16" hidden="1">
      <c r="N182" t="s">
        <v>1111</v>
      </c>
      <c r="O182">
        <v>0</v>
      </c>
      <c r="P182">
        <v>9</v>
      </c>
    </row>
    <row r="183" spans="14:16" hidden="1">
      <c r="N183" t="s">
        <v>1112</v>
      </c>
      <c r="O183">
        <v>0</v>
      </c>
      <c r="P183">
        <v>9</v>
      </c>
    </row>
    <row r="184" spans="14:16" hidden="1">
      <c r="N184" t="s">
        <v>1113</v>
      </c>
      <c r="O184">
        <v>0</v>
      </c>
      <c r="P184">
        <v>9</v>
      </c>
    </row>
    <row r="185" spans="14:16" hidden="1">
      <c r="N185" t="s">
        <v>1114</v>
      </c>
      <c r="O185">
        <v>0</v>
      </c>
      <c r="P185">
        <v>9</v>
      </c>
    </row>
    <row r="186" spans="14:16" hidden="1">
      <c r="N186" t="s">
        <v>1115</v>
      </c>
      <c r="O186">
        <v>0</v>
      </c>
      <c r="P186">
        <v>9</v>
      </c>
    </row>
    <row r="187" spans="14:16" hidden="1">
      <c r="N187" t="s">
        <v>1116</v>
      </c>
      <c r="O187">
        <v>0</v>
      </c>
      <c r="P187">
        <v>9</v>
      </c>
    </row>
    <row r="188" spans="14:16" hidden="1">
      <c r="N188" t="s">
        <v>1117</v>
      </c>
      <c r="O188">
        <v>0</v>
      </c>
      <c r="P188">
        <v>9</v>
      </c>
    </row>
    <row r="189" spans="14:16" hidden="1">
      <c r="N189" t="s">
        <v>1118</v>
      </c>
      <c r="O189">
        <v>0</v>
      </c>
      <c r="P189">
        <v>9</v>
      </c>
    </row>
    <row r="190" spans="14:16" hidden="1">
      <c r="N190" t="s">
        <v>1119</v>
      </c>
      <c r="O190">
        <v>0</v>
      </c>
      <c r="P190">
        <v>9</v>
      </c>
    </row>
    <row r="191" spans="14:16" hidden="1">
      <c r="N191" t="s">
        <v>1120</v>
      </c>
      <c r="O191">
        <v>0</v>
      </c>
      <c r="P191">
        <v>9</v>
      </c>
    </row>
    <row r="192" spans="14:16" hidden="1">
      <c r="N192" t="s">
        <v>1121</v>
      </c>
      <c r="O192">
        <v>0</v>
      </c>
      <c r="P192">
        <v>9</v>
      </c>
    </row>
    <row r="193" spans="14:16" hidden="1">
      <c r="N193" t="s">
        <v>1122</v>
      </c>
      <c r="O193">
        <v>0</v>
      </c>
      <c r="P193">
        <v>9</v>
      </c>
    </row>
    <row r="194" spans="14:16" hidden="1">
      <c r="N194" t="s">
        <v>1123</v>
      </c>
      <c r="O194">
        <v>0</v>
      </c>
      <c r="P194">
        <v>9</v>
      </c>
    </row>
    <row r="195" spans="14:16" hidden="1">
      <c r="N195" t="s">
        <v>1124</v>
      </c>
      <c r="O195">
        <v>0</v>
      </c>
      <c r="P195">
        <v>9</v>
      </c>
    </row>
    <row r="196" spans="14:16" hidden="1">
      <c r="N196" t="s">
        <v>1316</v>
      </c>
      <c r="O196">
        <v>100</v>
      </c>
      <c r="P196">
        <v>1</v>
      </c>
    </row>
    <row r="197" spans="14:16" hidden="1">
      <c r="N197" t="s">
        <v>1317</v>
      </c>
      <c r="O197">
        <v>100</v>
      </c>
      <c r="P197">
        <v>1</v>
      </c>
    </row>
    <row r="198" spans="14:16" hidden="1">
      <c r="N198" t="s">
        <v>1318</v>
      </c>
      <c r="O198">
        <v>100</v>
      </c>
      <c r="P198">
        <v>1</v>
      </c>
    </row>
    <row r="199" spans="14:16" hidden="1">
      <c r="N199" t="s">
        <v>1319</v>
      </c>
      <c r="O199">
        <v>98</v>
      </c>
      <c r="P199">
        <v>1</v>
      </c>
    </row>
    <row r="200" spans="14:16" hidden="1">
      <c r="N200" t="s">
        <v>1320</v>
      </c>
      <c r="O200">
        <v>95</v>
      </c>
      <c r="P200">
        <v>2</v>
      </c>
    </row>
    <row r="201" spans="14:16" hidden="1">
      <c r="N201" t="s">
        <v>1321</v>
      </c>
      <c r="O201">
        <v>95</v>
      </c>
      <c r="P201">
        <v>2</v>
      </c>
    </row>
    <row r="202" spans="14:16" hidden="1">
      <c r="N202" t="s">
        <v>1322</v>
      </c>
      <c r="O202">
        <v>93</v>
      </c>
      <c r="P202">
        <v>2</v>
      </c>
    </row>
    <row r="203" spans="14:16" hidden="1">
      <c r="N203" t="s">
        <v>1323</v>
      </c>
      <c r="O203">
        <v>92</v>
      </c>
      <c r="P203">
        <v>2</v>
      </c>
    </row>
    <row r="204" spans="14:16" hidden="1">
      <c r="N204" t="s">
        <v>1324</v>
      </c>
      <c r="O204">
        <v>91</v>
      </c>
      <c r="P204">
        <v>2</v>
      </c>
    </row>
    <row r="205" spans="14:16" hidden="1">
      <c r="N205" t="s">
        <v>1325</v>
      </c>
      <c r="O205">
        <v>90</v>
      </c>
      <c r="P205">
        <v>2</v>
      </c>
    </row>
    <row r="206" spans="14:16" hidden="1">
      <c r="N206" t="s">
        <v>1326</v>
      </c>
      <c r="O206">
        <v>88</v>
      </c>
      <c r="P206">
        <v>3</v>
      </c>
    </row>
    <row r="207" spans="14:16" hidden="1">
      <c r="N207" t="s">
        <v>1327</v>
      </c>
      <c r="O207">
        <v>88</v>
      </c>
      <c r="P207">
        <v>3</v>
      </c>
    </row>
    <row r="208" spans="14:16" hidden="1">
      <c r="N208" t="s">
        <v>1328</v>
      </c>
      <c r="O208">
        <v>87</v>
      </c>
      <c r="P208">
        <v>3</v>
      </c>
    </row>
    <row r="209" spans="14:16" hidden="1">
      <c r="N209" t="s">
        <v>1329</v>
      </c>
      <c r="O209">
        <v>85</v>
      </c>
      <c r="P209">
        <v>3</v>
      </c>
    </row>
    <row r="210" spans="14:16" hidden="1">
      <c r="N210" t="s">
        <v>1330</v>
      </c>
      <c r="O210">
        <v>85</v>
      </c>
      <c r="P210">
        <v>3</v>
      </c>
    </row>
    <row r="211" spans="14:16" hidden="1">
      <c r="N211" t="s">
        <v>1331</v>
      </c>
      <c r="O211">
        <v>84</v>
      </c>
      <c r="P211">
        <v>3</v>
      </c>
    </row>
    <row r="212" spans="14:16" hidden="1">
      <c r="N212" t="s">
        <v>1332</v>
      </c>
      <c r="O212">
        <v>82</v>
      </c>
      <c r="P212">
        <v>3</v>
      </c>
    </row>
    <row r="213" spans="14:16" hidden="1">
      <c r="N213" t="s">
        <v>1333</v>
      </c>
      <c r="O213">
        <v>82</v>
      </c>
      <c r="P213">
        <v>3</v>
      </c>
    </row>
    <row r="214" spans="14:16" hidden="1">
      <c r="N214" t="s">
        <v>1334</v>
      </c>
      <c r="O214">
        <v>80</v>
      </c>
      <c r="P214">
        <v>3</v>
      </c>
    </row>
    <row r="215" spans="14:16" hidden="1">
      <c r="N215" t="s">
        <v>1335</v>
      </c>
      <c r="O215">
        <v>79</v>
      </c>
      <c r="P215">
        <v>3</v>
      </c>
    </row>
    <row r="216" spans="14:16" hidden="1">
      <c r="N216" t="s">
        <v>1336</v>
      </c>
      <c r="O216">
        <v>78</v>
      </c>
      <c r="P216">
        <v>3</v>
      </c>
    </row>
    <row r="217" spans="14:16" hidden="1">
      <c r="N217" t="s">
        <v>1337</v>
      </c>
      <c r="O217">
        <v>77</v>
      </c>
      <c r="P217">
        <v>3</v>
      </c>
    </row>
    <row r="218" spans="14:16" hidden="1">
      <c r="N218" t="s">
        <v>1338</v>
      </c>
      <c r="O218">
        <v>76</v>
      </c>
      <c r="P218">
        <v>4</v>
      </c>
    </row>
    <row r="219" spans="14:16" hidden="1">
      <c r="N219" t="s">
        <v>1339</v>
      </c>
      <c r="O219">
        <v>75</v>
      </c>
      <c r="P219">
        <v>4</v>
      </c>
    </row>
    <row r="220" spans="14:16" hidden="1">
      <c r="N220" t="s">
        <v>1340</v>
      </c>
      <c r="O220">
        <v>73</v>
      </c>
      <c r="P220">
        <v>4</v>
      </c>
    </row>
    <row r="221" spans="14:16" hidden="1">
      <c r="N221" t="s">
        <v>1341</v>
      </c>
      <c r="O221">
        <v>72</v>
      </c>
      <c r="P221">
        <v>4</v>
      </c>
    </row>
    <row r="222" spans="14:16" hidden="1">
      <c r="N222" t="s">
        <v>1342</v>
      </c>
      <c r="O222">
        <v>71</v>
      </c>
      <c r="P222">
        <v>4</v>
      </c>
    </row>
    <row r="223" spans="14:16" hidden="1">
      <c r="N223" t="s">
        <v>1343</v>
      </c>
      <c r="O223">
        <v>69</v>
      </c>
      <c r="P223">
        <v>4</v>
      </c>
    </row>
    <row r="224" spans="14:16" hidden="1">
      <c r="N224" t="s">
        <v>1344</v>
      </c>
      <c r="O224">
        <v>69</v>
      </c>
      <c r="P224">
        <v>4</v>
      </c>
    </row>
    <row r="225" spans="14:16" hidden="1">
      <c r="N225" t="s">
        <v>1345</v>
      </c>
      <c r="O225">
        <v>67</v>
      </c>
      <c r="P225">
        <v>4</v>
      </c>
    </row>
    <row r="226" spans="14:16" hidden="1">
      <c r="N226" t="s">
        <v>1346</v>
      </c>
      <c r="O226">
        <v>66</v>
      </c>
      <c r="P226">
        <v>4</v>
      </c>
    </row>
    <row r="227" spans="14:16" hidden="1">
      <c r="N227" t="s">
        <v>1347</v>
      </c>
      <c r="O227">
        <v>65</v>
      </c>
      <c r="P227">
        <v>4</v>
      </c>
    </row>
    <row r="228" spans="14:16" hidden="1">
      <c r="N228" t="s">
        <v>1348</v>
      </c>
      <c r="O228">
        <v>63</v>
      </c>
      <c r="P228">
        <v>4</v>
      </c>
    </row>
    <row r="229" spans="14:16" hidden="1">
      <c r="N229" t="s">
        <v>1349</v>
      </c>
      <c r="O229">
        <v>62</v>
      </c>
      <c r="P229">
        <v>4</v>
      </c>
    </row>
    <row r="230" spans="14:16" hidden="1">
      <c r="N230" t="s">
        <v>1350</v>
      </c>
      <c r="O230">
        <v>61</v>
      </c>
      <c r="P230">
        <v>4</v>
      </c>
    </row>
    <row r="231" spans="14:16" hidden="1">
      <c r="N231" t="s">
        <v>1351</v>
      </c>
      <c r="O231">
        <v>59</v>
      </c>
      <c r="P231">
        <v>4</v>
      </c>
    </row>
    <row r="232" spans="14:16" hidden="1">
      <c r="N232" t="s">
        <v>1352</v>
      </c>
      <c r="O232">
        <v>58</v>
      </c>
      <c r="P232">
        <v>5</v>
      </c>
    </row>
    <row r="233" spans="14:16" hidden="1">
      <c r="N233" t="s">
        <v>1353</v>
      </c>
      <c r="O233">
        <v>57</v>
      </c>
      <c r="P233">
        <v>5</v>
      </c>
    </row>
    <row r="234" spans="14:16" hidden="1">
      <c r="N234" t="s">
        <v>1354</v>
      </c>
      <c r="O234">
        <v>55</v>
      </c>
      <c r="P234">
        <v>5</v>
      </c>
    </row>
    <row r="235" spans="14:16" hidden="1">
      <c r="N235" t="s">
        <v>1355</v>
      </c>
      <c r="O235">
        <v>54</v>
      </c>
      <c r="P235">
        <v>5</v>
      </c>
    </row>
    <row r="236" spans="14:16" hidden="1">
      <c r="N236" t="s">
        <v>1356</v>
      </c>
      <c r="O236">
        <v>52</v>
      </c>
      <c r="P236">
        <v>5</v>
      </c>
    </row>
    <row r="237" spans="14:16" hidden="1">
      <c r="N237" t="s">
        <v>1357</v>
      </c>
      <c r="O237">
        <v>51</v>
      </c>
      <c r="P237">
        <v>5</v>
      </c>
    </row>
    <row r="238" spans="14:16" hidden="1">
      <c r="N238" t="s">
        <v>1358</v>
      </c>
      <c r="O238">
        <v>49</v>
      </c>
      <c r="P238">
        <v>5</v>
      </c>
    </row>
    <row r="239" spans="14:16" hidden="1">
      <c r="N239" t="s">
        <v>1359</v>
      </c>
      <c r="O239">
        <v>48</v>
      </c>
      <c r="P239">
        <v>5</v>
      </c>
    </row>
    <row r="240" spans="14:16" hidden="1">
      <c r="N240" t="s">
        <v>1360</v>
      </c>
      <c r="O240">
        <v>47</v>
      </c>
      <c r="P240">
        <v>5</v>
      </c>
    </row>
    <row r="241" spans="14:16" hidden="1">
      <c r="N241" t="s">
        <v>1361</v>
      </c>
      <c r="O241">
        <v>45</v>
      </c>
      <c r="P241">
        <v>5</v>
      </c>
    </row>
    <row r="242" spans="14:16" hidden="1">
      <c r="N242" t="s">
        <v>1362</v>
      </c>
      <c r="O242">
        <v>43</v>
      </c>
      <c r="P242">
        <v>5</v>
      </c>
    </row>
    <row r="243" spans="14:16" hidden="1">
      <c r="N243" t="s">
        <v>1363</v>
      </c>
      <c r="O243">
        <v>42</v>
      </c>
      <c r="P243">
        <v>5</v>
      </c>
    </row>
    <row r="244" spans="14:16" hidden="1">
      <c r="N244" t="s">
        <v>1364</v>
      </c>
      <c r="O244">
        <v>40</v>
      </c>
      <c r="P244">
        <v>5</v>
      </c>
    </row>
    <row r="245" spans="14:16" hidden="1">
      <c r="N245" t="s">
        <v>1365</v>
      </c>
      <c r="O245">
        <v>39</v>
      </c>
      <c r="P245">
        <v>6</v>
      </c>
    </row>
    <row r="246" spans="14:16" hidden="1">
      <c r="N246" t="s">
        <v>1366</v>
      </c>
      <c r="O246">
        <v>37</v>
      </c>
      <c r="P246">
        <v>6</v>
      </c>
    </row>
    <row r="247" spans="14:16" hidden="1">
      <c r="N247" t="s">
        <v>1367</v>
      </c>
      <c r="O247">
        <v>35</v>
      </c>
      <c r="P247">
        <v>6</v>
      </c>
    </row>
    <row r="248" spans="14:16" hidden="1">
      <c r="N248" t="s">
        <v>1368</v>
      </c>
      <c r="O248">
        <v>33</v>
      </c>
      <c r="P248">
        <v>6</v>
      </c>
    </row>
    <row r="249" spans="14:16" hidden="1">
      <c r="N249" t="s">
        <v>1369</v>
      </c>
      <c r="O249">
        <v>32</v>
      </c>
      <c r="P249">
        <v>6</v>
      </c>
    </row>
    <row r="250" spans="14:16" hidden="1">
      <c r="N250" t="s">
        <v>1370</v>
      </c>
      <c r="O250">
        <v>30</v>
      </c>
      <c r="P250">
        <v>6</v>
      </c>
    </row>
    <row r="251" spans="14:16" hidden="1">
      <c r="N251" t="s">
        <v>1371</v>
      </c>
      <c r="O251">
        <v>28</v>
      </c>
      <c r="P251">
        <v>6</v>
      </c>
    </row>
    <row r="252" spans="14:16" hidden="1">
      <c r="N252" t="s">
        <v>1372</v>
      </c>
      <c r="O252">
        <v>26</v>
      </c>
      <c r="P252">
        <v>6</v>
      </c>
    </row>
    <row r="253" spans="14:16" hidden="1">
      <c r="N253" t="s">
        <v>1373</v>
      </c>
      <c r="O253">
        <v>24</v>
      </c>
      <c r="P253">
        <v>6</v>
      </c>
    </row>
    <row r="254" spans="14:16" hidden="1">
      <c r="N254" t="s">
        <v>1374</v>
      </c>
      <c r="O254">
        <v>22</v>
      </c>
      <c r="P254">
        <v>7</v>
      </c>
    </row>
    <row r="255" spans="14:16" hidden="1">
      <c r="N255" t="s">
        <v>1375</v>
      </c>
      <c r="O255">
        <v>20</v>
      </c>
      <c r="P255">
        <v>7</v>
      </c>
    </row>
    <row r="256" spans="14:16" hidden="1">
      <c r="N256" t="s">
        <v>1376</v>
      </c>
      <c r="O256">
        <v>19</v>
      </c>
      <c r="P256">
        <v>7</v>
      </c>
    </row>
    <row r="257" spans="14:16" hidden="1">
      <c r="N257" t="s">
        <v>1377</v>
      </c>
      <c r="O257">
        <v>16</v>
      </c>
      <c r="P257">
        <v>7</v>
      </c>
    </row>
    <row r="258" spans="14:16" hidden="1">
      <c r="N258" t="s">
        <v>1378</v>
      </c>
      <c r="O258">
        <v>14</v>
      </c>
      <c r="P258">
        <v>7</v>
      </c>
    </row>
    <row r="259" spans="14:16" hidden="1">
      <c r="N259" t="s">
        <v>1379</v>
      </c>
      <c r="O259">
        <v>12</v>
      </c>
      <c r="P259">
        <v>7</v>
      </c>
    </row>
    <row r="260" spans="14:16" hidden="1">
      <c r="N260" t="s">
        <v>1380</v>
      </c>
      <c r="O260">
        <v>10</v>
      </c>
      <c r="P260">
        <v>7</v>
      </c>
    </row>
    <row r="261" spans="14:16" hidden="1">
      <c r="N261" t="s">
        <v>1381</v>
      </c>
      <c r="O261">
        <v>7</v>
      </c>
      <c r="P261">
        <v>8</v>
      </c>
    </row>
    <row r="262" spans="14:16" hidden="1">
      <c r="N262" t="s">
        <v>1382</v>
      </c>
      <c r="O262">
        <v>6</v>
      </c>
      <c r="P262">
        <v>8</v>
      </c>
    </row>
    <row r="263" spans="14:16" hidden="1">
      <c r="N263" t="s">
        <v>1383</v>
      </c>
      <c r="O263">
        <v>4</v>
      </c>
      <c r="P263">
        <v>8</v>
      </c>
    </row>
    <row r="264" spans="14:16" hidden="1">
      <c r="N264" t="s">
        <v>1384</v>
      </c>
      <c r="O264">
        <v>2</v>
      </c>
      <c r="P264">
        <v>9</v>
      </c>
    </row>
    <row r="265" spans="14:16" hidden="1">
      <c r="N265" t="s">
        <v>1385</v>
      </c>
      <c r="O265">
        <v>2</v>
      </c>
      <c r="P265">
        <v>9</v>
      </c>
    </row>
    <row r="266" spans="14:16" hidden="1">
      <c r="N266" t="s">
        <v>1386</v>
      </c>
      <c r="O266">
        <v>1</v>
      </c>
      <c r="P266">
        <v>9</v>
      </c>
    </row>
    <row r="267" spans="14:16" hidden="1">
      <c r="N267" t="s">
        <v>1387</v>
      </c>
      <c r="O267">
        <v>1</v>
      </c>
      <c r="P267">
        <v>9</v>
      </c>
    </row>
    <row r="268" spans="14:16" hidden="1">
      <c r="N268" t="s">
        <v>1388</v>
      </c>
      <c r="O268">
        <v>0</v>
      </c>
      <c r="P268">
        <v>9</v>
      </c>
    </row>
    <row r="269" spans="14:16" hidden="1">
      <c r="N269" t="s">
        <v>1389</v>
      </c>
      <c r="O269">
        <v>0</v>
      </c>
      <c r="P269">
        <v>9</v>
      </c>
    </row>
    <row r="270" spans="14:16" hidden="1">
      <c r="N270" t="s">
        <v>1390</v>
      </c>
      <c r="O270">
        <v>0</v>
      </c>
      <c r="P270">
        <v>9</v>
      </c>
    </row>
    <row r="271" spans="14:16" hidden="1">
      <c r="N271" t="s">
        <v>1391</v>
      </c>
      <c r="O271">
        <v>0</v>
      </c>
      <c r="P271">
        <v>9</v>
      </c>
    </row>
    <row r="272" spans="14:16" hidden="1">
      <c r="N272" t="s">
        <v>1392</v>
      </c>
      <c r="O272">
        <v>99</v>
      </c>
      <c r="P272">
        <v>1</v>
      </c>
    </row>
    <row r="273" spans="14:16" hidden="1">
      <c r="N273" t="s">
        <v>1393</v>
      </c>
      <c r="O273">
        <v>98</v>
      </c>
      <c r="P273">
        <v>1</v>
      </c>
    </row>
    <row r="274" spans="14:16" hidden="1">
      <c r="N274" t="s">
        <v>1394</v>
      </c>
      <c r="O274">
        <v>96</v>
      </c>
      <c r="P274">
        <v>1</v>
      </c>
    </row>
    <row r="275" spans="14:16" hidden="1">
      <c r="N275" t="s">
        <v>1395</v>
      </c>
      <c r="O275">
        <v>93</v>
      </c>
      <c r="P275">
        <v>2</v>
      </c>
    </row>
    <row r="276" spans="14:16" hidden="1">
      <c r="N276" t="s">
        <v>1396</v>
      </c>
      <c r="O276">
        <v>93</v>
      </c>
      <c r="P276">
        <v>2</v>
      </c>
    </row>
    <row r="277" spans="14:16" hidden="1">
      <c r="N277" t="s">
        <v>1397</v>
      </c>
      <c r="O277">
        <v>89</v>
      </c>
      <c r="P277">
        <v>2</v>
      </c>
    </row>
    <row r="278" spans="14:16" hidden="1">
      <c r="N278" t="s">
        <v>1398</v>
      </c>
      <c r="O278">
        <v>84</v>
      </c>
      <c r="P278">
        <v>3</v>
      </c>
    </row>
    <row r="279" spans="14:16" hidden="1">
      <c r="N279" t="s">
        <v>1399</v>
      </c>
      <c r="O279">
        <v>83</v>
      </c>
      <c r="P279">
        <v>3</v>
      </c>
    </row>
    <row r="280" spans="14:16" hidden="1">
      <c r="N280" t="s">
        <v>1400</v>
      </c>
      <c r="O280">
        <v>78</v>
      </c>
      <c r="P280">
        <v>3</v>
      </c>
    </row>
    <row r="281" spans="14:16" hidden="1">
      <c r="N281" t="s">
        <v>1401</v>
      </c>
      <c r="O281">
        <v>74</v>
      </c>
      <c r="P281">
        <v>4</v>
      </c>
    </row>
    <row r="282" spans="14:16" hidden="1">
      <c r="N282" t="s">
        <v>1402</v>
      </c>
      <c r="O282">
        <v>72</v>
      </c>
      <c r="P282">
        <v>4</v>
      </c>
    </row>
    <row r="283" spans="14:16" hidden="1">
      <c r="N283" t="s">
        <v>1403</v>
      </c>
      <c r="O283">
        <v>67</v>
      </c>
      <c r="P283">
        <v>4</v>
      </c>
    </row>
    <row r="284" spans="14:16" hidden="1">
      <c r="N284" t="s">
        <v>1404</v>
      </c>
      <c r="O284">
        <v>65</v>
      </c>
      <c r="P284">
        <v>4</v>
      </c>
    </row>
    <row r="285" spans="14:16" hidden="1">
      <c r="N285" t="s">
        <v>1405</v>
      </c>
      <c r="O285">
        <v>63</v>
      </c>
      <c r="P285">
        <v>4</v>
      </c>
    </row>
    <row r="286" spans="14:16" hidden="1">
      <c r="N286" t="s">
        <v>1406</v>
      </c>
      <c r="O286">
        <v>59</v>
      </c>
      <c r="P286">
        <v>4</v>
      </c>
    </row>
    <row r="287" spans="14:16" hidden="1">
      <c r="N287" t="s">
        <v>1407</v>
      </c>
      <c r="O287">
        <v>58</v>
      </c>
      <c r="P287">
        <v>5</v>
      </c>
    </row>
    <row r="288" spans="14:16" hidden="1">
      <c r="N288" t="s">
        <v>1408</v>
      </c>
      <c r="O288">
        <v>56</v>
      </c>
      <c r="P288">
        <v>5</v>
      </c>
    </row>
    <row r="289" spans="14:16" hidden="1">
      <c r="N289" t="s">
        <v>1409</v>
      </c>
      <c r="O289">
        <v>54</v>
      </c>
      <c r="P289">
        <v>5</v>
      </c>
    </row>
    <row r="290" spans="14:16" hidden="1">
      <c r="N290" t="s">
        <v>1410</v>
      </c>
      <c r="O290">
        <v>53</v>
      </c>
      <c r="P290">
        <v>5</v>
      </c>
    </row>
    <row r="291" spans="14:16" hidden="1">
      <c r="N291" t="s">
        <v>1411</v>
      </c>
      <c r="O291">
        <v>51</v>
      </c>
      <c r="P291">
        <v>5</v>
      </c>
    </row>
    <row r="292" spans="14:16" hidden="1">
      <c r="N292" t="s">
        <v>1412</v>
      </c>
      <c r="O292">
        <v>49</v>
      </c>
      <c r="P292">
        <v>5</v>
      </c>
    </row>
    <row r="293" spans="14:16" hidden="1">
      <c r="N293" t="s">
        <v>1413</v>
      </c>
      <c r="O293">
        <v>48</v>
      </c>
      <c r="P293">
        <v>5</v>
      </c>
    </row>
    <row r="294" spans="14:16" hidden="1">
      <c r="N294" t="s">
        <v>1414</v>
      </c>
      <c r="O294">
        <v>46</v>
      </c>
      <c r="P294">
        <v>5</v>
      </c>
    </row>
    <row r="295" spans="14:16" hidden="1">
      <c r="N295" t="s">
        <v>1415</v>
      </c>
      <c r="O295">
        <v>45</v>
      </c>
      <c r="P295">
        <v>5</v>
      </c>
    </row>
    <row r="296" spans="14:16" hidden="1">
      <c r="N296" t="s">
        <v>1416</v>
      </c>
      <c r="O296">
        <v>44</v>
      </c>
      <c r="P296">
        <v>5</v>
      </c>
    </row>
    <row r="297" spans="14:16" hidden="1">
      <c r="N297" t="s">
        <v>1417</v>
      </c>
      <c r="O297">
        <v>42</v>
      </c>
      <c r="P297">
        <v>5</v>
      </c>
    </row>
    <row r="298" spans="14:16" hidden="1">
      <c r="N298" t="s">
        <v>1418</v>
      </c>
      <c r="O298">
        <v>41</v>
      </c>
      <c r="P298">
        <v>5</v>
      </c>
    </row>
    <row r="299" spans="14:16" hidden="1">
      <c r="N299" t="s">
        <v>1419</v>
      </c>
      <c r="O299">
        <v>40</v>
      </c>
      <c r="P299">
        <v>5</v>
      </c>
    </row>
    <row r="300" spans="14:16" hidden="1">
      <c r="N300" t="s">
        <v>1420</v>
      </c>
      <c r="O300">
        <v>39</v>
      </c>
      <c r="P300">
        <v>6</v>
      </c>
    </row>
    <row r="301" spans="14:16" hidden="1">
      <c r="N301" t="s">
        <v>1421</v>
      </c>
      <c r="O301">
        <v>38</v>
      </c>
      <c r="P301">
        <v>6</v>
      </c>
    </row>
    <row r="302" spans="14:16" hidden="1">
      <c r="N302" t="s">
        <v>1422</v>
      </c>
      <c r="O302">
        <v>37</v>
      </c>
      <c r="P302">
        <v>6</v>
      </c>
    </row>
    <row r="303" spans="14:16" hidden="1">
      <c r="N303" t="s">
        <v>1423</v>
      </c>
      <c r="O303">
        <v>36</v>
      </c>
      <c r="P303">
        <v>6</v>
      </c>
    </row>
    <row r="304" spans="14:16" hidden="1">
      <c r="N304" t="s">
        <v>1424</v>
      </c>
      <c r="O304">
        <v>35</v>
      </c>
      <c r="P304">
        <v>6</v>
      </c>
    </row>
    <row r="305" spans="14:16" hidden="1">
      <c r="N305" t="s">
        <v>1425</v>
      </c>
      <c r="O305">
        <v>33</v>
      </c>
      <c r="P305">
        <v>6</v>
      </c>
    </row>
    <row r="306" spans="14:16" hidden="1">
      <c r="N306" t="s">
        <v>1426</v>
      </c>
      <c r="O306">
        <v>33</v>
      </c>
      <c r="P306">
        <v>6</v>
      </c>
    </row>
    <row r="307" spans="14:16" hidden="1">
      <c r="N307" t="s">
        <v>1427</v>
      </c>
      <c r="O307">
        <v>31</v>
      </c>
      <c r="P307">
        <v>6</v>
      </c>
    </row>
    <row r="308" spans="14:16" hidden="1">
      <c r="N308" t="s">
        <v>1428</v>
      </c>
      <c r="O308">
        <v>30</v>
      </c>
      <c r="P308">
        <v>6</v>
      </c>
    </row>
    <row r="309" spans="14:16" hidden="1">
      <c r="N309" t="s">
        <v>1429</v>
      </c>
      <c r="O309">
        <v>30</v>
      </c>
      <c r="P309">
        <v>6</v>
      </c>
    </row>
    <row r="310" spans="14:16" hidden="1">
      <c r="N310" t="s">
        <v>1430</v>
      </c>
      <c r="O310">
        <v>29</v>
      </c>
      <c r="P310">
        <v>6</v>
      </c>
    </row>
    <row r="311" spans="14:16" hidden="1">
      <c r="N311" t="s">
        <v>1431</v>
      </c>
      <c r="O311">
        <v>27</v>
      </c>
      <c r="P311">
        <v>6</v>
      </c>
    </row>
    <row r="312" spans="14:16" hidden="1">
      <c r="N312" t="s">
        <v>1432</v>
      </c>
      <c r="O312">
        <v>27</v>
      </c>
      <c r="P312">
        <v>6</v>
      </c>
    </row>
    <row r="313" spans="14:16" hidden="1">
      <c r="N313" t="s">
        <v>1433</v>
      </c>
      <c r="O313">
        <v>26</v>
      </c>
      <c r="P313">
        <v>6</v>
      </c>
    </row>
    <row r="314" spans="14:16" hidden="1">
      <c r="N314" t="s">
        <v>1434</v>
      </c>
      <c r="O314">
        <v>25</v>
      </c>
      <c r="P314">
        <v>6</v>
      </c>
    </row>
    <row r="315" spans="14:16" hidden="1">
      <c r="N315" t="s">
        <v>1435</v>
      </c>
      <c r="O315">
        <v>24</v>
      </c>
      <c r="P315">
        <v>6</v>
      </c>
    </row>
    <row r="316" spans="14:16" hidden="1">
      <c r="N316" t="s">
        <v>1436</v>
      </c>
      <c r="O316">
        <v>23</v>
      </c>
      <c r="P316">
        <v>6</v>
      </c>
    </row>
    <row r="317" spans="14:16" hidden="1">
      <c r="N317" t="s">
        <v>1437</v>
      </c>
      <c r="O317">
        <v>22</v>
      </c>
      <c r="P317">
        <v>7</v>
      </c>
    </row>
    <row r="318" spans="14:16" hidden="1">
      <c r="N318" t="s">
        <v>1438</v>
      </c>
      <c r="O318">
        <v>22</v>
      </c>
      <c r="P318">
        <v>7</v>
      </c>
    </row>
    <row r="319" spans="14:16" hidden="1">
      <c r="N319" t="s">
        <v>1439</v>
      </c>
      <c r="O319">
        <v>21</v>
      </c>
      <c r="P319">
        <v>7</v>
      </c>
    </row>
    <row r="320" spans="14:16" hidden="1">
      <c r="N320" t="s">
        <v>1440</v>
      </c>
      <c r="O320">
        <v>20</v>
      </c>
      <c r="P320">
        <v>7</v>
      </c>
    </row>
    <row r="321" spans="14:16" hidden="1">
      <c r="N321" t="s">
        <v>1441</v>
      </c>
      <c r="O321">
        <v>19</v>
      </c>
      <c r="P321">
        <v>7</v>
      </c>
    </row>
    <row r="322" spans="14:16" hidden="1">
      <c r="N322" t="s">
        <v>1442</v>
      </c>
      <c r="O322">
        <v>18</v>
      </c>
      <c r="P322">
        <v>7</v>
      </c>
    </row>
    <row r="323" spans="14:16" hidden="1">
      <c r="N323" t="s">
        <v>1443</v>
      </c>
      <c r="O323">
        <v>17</v>
      </c>
      <c r="P323">
        <v>7</v>
      </c>
    </row>
    <row r="324" spans="14:16" hidden="1">
      <c r="N324" t="s">
        <v>1444</v>
      </c>
      <c r="O324">
        <v>16</v>
      </c>
      <c r="P324">
        <v>7</v>
      </c>
    </row>
    <row r="325" spans="14:16" hidden="1">
      <c r="N325" t="s">
        <v>1445</v>
      </c>
      <c r="O325">
        <v>16</v>
      </c>
      <c r="P325">
        <v>7</v>
      </c>
    </row>
    <row r="326" spans="14:16" hidden="1">
      <c r="N326" t="s">
        <v>1446</v>
      </c>
      <c r="O326">
        <v>15</v>
      </c>
      <c r="P326">
        <v>7</v>
      </c>
    </row>
    <row r="327" spans="14:16" hidden="1">
      <c r="N327" t="s">
        <v>1447</v>
      </c>
      <c r="O327">
        <v>13</v>
      </c>
      <c r="P327">
        <v>7</v>
      </c>
    </row>
    <row r="328" spans="14:16" hidden="1">
      <c r="N328" t="s">
        <v>1448</v>
      </c>
      <c r="O328">
        <v>13</v>
      </c>
      <c r="P328">
        <v>7</v>
      </c>
    </row>
    <row r="329" spans="14:16" hidden="1">
      <c r="N329" t="s">
        <v>1449</v>
      </c>
      <c r="O329">
        <v>11</v>
      </c>
      <c r="P329">
        <v>7</v>
      </c>
    </row>
    <row r="330" spans="14:16" hidden="1">
      <c r="N330" t="s">
        <v>1450</v>
      </c>
      <c r="O330">
        <v>10</v>
      </c>
      <c r="P330">
        <v>8</v>
      </c>
    </row>
    <row r="331" spans="14:16" hidden="1">
      <c r="N331" t="s">
        <v>1451</v>
      </c>
      <c r="O331">
        <v>10</v>
      </c>
      <c r="P331">
        <v>8</v>
      </c>
    </row>
    <row r="332" spans="14:16" hidden="1">
      <c r="N332" t="s">
        <v>1452</v>
      </c>
      <c r="O332">
        <v>8</v>
      </c>
      <c r="P332">
        <v>8</v>
      </c>
    </row>
    <row r="333" spans="14:16" hidden="1">
      <c r="N333" t="s">
        <v>1453</v>
      </c>
      <c r="O333">
        <v>7</v>
      </c>
      <c r="P333">
        <v>8</v>
      </c>
    </row>
    <row r="334" spans="14:16" hidden="1">
      <c r="N334" t="s">
        <v>1454</v>
      </c>
      <c r="O334">
        <v>6</v>
      </c>
      <c r="P334">
        <v>8</v>
      </c>
    </row>
    <row r="335" spans="14:16" hidden="1">
      <c r="N335" t="s">
        <v>1455</v>
      </c>
      <c r="O335">
        <v>5</v>
      </c>
      <c r="P335">
        <v>8</v>
      </c>
    </row>
    <row r="336" spans="14:16" hidden="1">
      <c r="N336" t="s">
        <v>1456</v>
      </c>
      <c r="O336">
        <v>4</v>
      </c>
      <c r="P336">
        <v>8</v>
      </c>
    </row>
    <row r="337" spans="14:16" hidden="1">
      <c r="N337" t="s">
        <v>1457</v>
      </c>
      <c r="O337">
        <v>3</v>
      </c>
      <c r="P337">
        <v>9</v>
      </c>
    </row>
    <row r="338" spans="14:16" hidden="1">
      <c r="N338" t="s">
        <v>1458</v>
      </c>
      <c r="O338">
        <v>2</v>
      </c>
      <c r="P338">
        <v>9</v>
      </c>
    </row>
    <row r="339" spans="14:16" hidden="1">
      <c r="N339" t="s">
        <v>1459</v>
      </c>
      <c r="O339">
        <v>1</v>
      </c>
      <c r="P339">
        <v>9</v>
      </c>
    </row>
    <row r="340" spans="14:16" hidden="1">
      <c r="N340" t="s">
        <v>1460</v>
      </c>
      <c r="O340">
        <v>1</v>
      </c>
      <c r="P340">
        <v>9</v>
      </c>
    </row>
    <row r="341" spans="14:16" hidden="1">
      <c r="N341" t="s">
        <v>1461</v>
      </c>
      <c r="O341">
        <v>1</v>
      </c>
      <c r="P341">
        <v>9</v>
      </c>
    </row>
    <row r="342" spans="14:16" hidden="1">
      <c r="N342" t="s">
        <v>1462</v>
      </c>
      <c r="O342">
        <v>0</v>
      </c>
      <c r="P342">
        <v>9</v>
      </c>
    </row>
    <row r="343" spans="14:16" hidden="1">
      <c r="N343" t="s">
        <v>1463</v>
      </c>
      <c r="O343">
        <v>0</v>
      </c>
      <c r="P343">
        <v>9</v>
      </c>
    </row>
    <row r="344" spans="14:16" hidden="1">
      <c r="N344" t="s">
        <v>1464</v>
      </c>
      <c r="O344">
        <v>0</v>
      </c>
      <c r="P344">
        <v>9</v>
      </c>
    </row>
    <row r="345" spans="14:16" hidden="1">
      <c r="N345" t="s">
        <v>1465</v>
      </c>
      <c r="O345">
        <v>0</v>
      </c>
      <c r="P345">
        <v>9</v>
      </c>
    </row>
    <row r="346" spans="14:16" hidden="1">
      <c r="N346" t="s">
        <v>1466</v>
      </c>
      <c r="O346">
        <v>0</v>
      </c>
      <c r="P346">
        <v>9</v>
      </c>
    </row>
    <row r="347" spans="14:16" hidden="1">
      <c r="N347" t="s">
        <v>1125</v>
      </c>
      <c r="O347">
        <v>100</v>
      </c>
      <c r="P347">
        <v>1</v>
      </c>
    </row>
    <row r="348" spans="14:16" hidden="1">
      <c r="N348" t="s">
        <v>1126</v>
      </c>
      <c r="O348">
        <v>99</v>
      </c>
      <c r="P348">
        <v>1</v>
      </c>
    </row>
    <row r="349" spans="14:16" hidden="1">
      <c r="N349" t="s">
        <v>1127</v>
      </c>
      <c r="O349">
        <v>99</v>
      </c>
      <c r="P349">
        <v>1</v>
      </c>
    </row>
    <row r="350" spans="14:16" hidden="1">
      <c r="N350" t="s">
        <v>1128</v>
      </c>
      <c r="O350">
        <v>98</v>
      </c>
      <c r="P350">
        <v>1</v>
      </c>
    </row>
    <row r="351" spans="14:16" hidden="1">
      <c r="N351" t="s">
        <v>1129</v>
      </c>
      <c r="O351">
        <v>97</v>
      </c>
      <c r="P351">
        <v>1</v>
      </c>
    </row>
    <row r="352" spans="14:16" hidden="1">
      <c r="N352" t="s">
        <v>1130</v>
      </c>
      <c r="O352">
        <v>96</v>
      </c>
      <c r="P352">
        <v>1</v>
      </c>
    </row>
    <row r="353" spans="14:16" hidden="1">
      <c r="N353" t="s">
        <v>1131</v>
      </c>
      <c r="O353">
        <v>95</v>
      </c>
      <c r="P353">
        <v>2</v>
      </c>
    </row>
    <row r="354" spans="14:16" hidden="1">
      <c r="N354" t="s">
        <v>1132</v>
      </c>
      <c r="O354">
        <v>94</v>
      </c>
      <c r="P354">
        <v>2</v>
      </c>
    </row>
    <row r="355" spans="14:16" hidden="1">
      <c r="N355" t="s">
        <v>1133</v>
      </c>
      <c r="O355">
        <v>93</v>
      </c>
      <c r="P355">
        <v>2</v>
      </c>
    </row>
    <row r="356" spans="14:16" hidden="1">
      <c r="N356" t="s">
        <v>1134</v>
      </c>
      <c r="O356">
        <v>91</v>
      </c>
      <c r="P356">
        <v>2</v>
      </c>
    </row>
    <row r="357" spans="14:16" hidden="1">
      <c r="N357" t="s">
        <v>1135</v>
      </c>
      <c r="O357">
        <v>90</v>
      </c>
      <c r="P357">
        <v>2</v>
      </c>
    </row>
    <row r="358" spans="14:16" hidden="1">
      <c r="N358" t="s">
        <v>1136</v>
      </c>
      <c r="O358">
        <v>88</v>
      </c>
      <c r="P358">
        <v>2</v>
      </c>
    </row>
    <row r="359" spans="14:16" hidden="1">
      <c r="N359" t="s">
        <v>1137</v>
      </c>
      <c r="O359">
        <v>87</v>
      </c>
      <c r="P359">
        <v>3</v>
      </c>
    </row>
    <row r="360" spans="14:16" hidden="1">
      <c r="N360" t="s">
        <v>1138</v>
      </c>
      <c r="O360">
        <v>85</v>
      </c>
      <c r="P360">
        <v>3</v>
      </c>
    </row>
    <row r="361" spans="14:16" hidden="1">
      <c r="N361" t="s">
        <v>1139</v>
      </c>
      <c r="O361">
        <v>84</v>
      </c>
      <c r="P361">
        <v>3</v>
      </c>
    </row>
    <row r="362" spans="14:16" hidden="1">
      <c r="N362" t="s">
        <v>1140</v>
      </c>
      <c r="O362">
        <v>82</v>
      </c>
      <c r="P362">
        <v>3</v>
      </c>
    </row>
    <row r="363" spans="14:16" hidden="1">
      <c r="N363" t="s">
        <v>1141</v>
      </c>
      <c r="O363">
        <v>80</v>
      </c>
      <c r="P363">
        <v>3</v>
      </c>
    </row>
    <row r="364" spans="14:16" hidden="1">
      <c r="N364" t="s">
        <v>1142</v>
      </c>
      <c r="O364">
        <v>79</v>
      </c>
      <c r="P364">
        <v>3</v>
      </c>
    </row>
    <row r="365" spans="14:16" hidden="1">
      <c r="N365" t="s">
        <v>1143</v>
      </c>
      <c r="O365">
        <v>77</v>
      </c>
      <c r="P365">
        <v>3</v>
      </c>
    </row>
    <row r="366" spans="14:16" hidden="1">
      <c r="N366" t="s">
        <v>1144</v>
      </c>
      <c r="O366">
        <v>75</v>
      </c>
      <c r="P366">
        <v>4</v>
      </c>
    </row>
    <row r="367" spans="14:16" hidden="1">
      <c r="N367" t="s">
        <v>1145</v>
      </c>
      <c r="O367">
        <v>73</v>
      </c>
      <c r="P367">
        <v>4</v>
      </c>
    </row>
    <row r="368" spans="14:16" hidden="1">
      <c r="N368" t="s">
        <v>1146</v>
      </c>
      <c r="O368">
        <v>70</v>
      </c>
      <c r="P368">
        <v>4</v>
      </c>
    </row>
    <row r="369" spans="14:16" hidden="1">
      <c r="N369" t="s">
        <v>1147</v>
      </c>
      <c r="O369">
        <v>68</v>
      </c>
      <c r="P369">
        <v>4</v>
      </c>
    </row>
    <row r="370" spans="14:16" hidden="1">
      <c r="N370" t="s">
        <v>1148</v>
      </c>
      <c r="O370">
        <v>67</v>
      </c>
      <c r="P370">
        <v>4</v>
      </c>
    </row>
    <row r="371" spans="14:16" hidden="1">
      <c r="N371" t="s">
        <v>1149</v>
      </c>
      <c r="O371">
        <v>65</v>
      </c>
      <c r="P371">
        <v>4</v>
      </c>
    </row>
    <row r="372" spans="14:16" hidden="1">
      <c r="N372" t="s">
        <v>1150</v>
      </c>
      <c r="O372">
        <v>63</v>
      </c>
      <c r="P372">
        <v>4</v>
      </c>
    </row>
    <row r="373" spans="14:16" hidden="1">
      <c r="N373" t="s">
        <v>1151</v>
      </c>
      <c r="O373">
        <v>61</v>
      </c>
      <c r="P373">
        <v>4</v>
      </c>
    </row>
    <row r="374" spans="14:16" hidden="1">
      <c r="N374" t="s">
        <v>1152</v>
      </c>
      <c r="O374">
        <v>60</v>
      </c>
      <c r="P374">
        <v>4</v>
      </c>
    </row>
    <row r="375" spans="14:16" hidden="1">
      <c r="N375" t="s">
        <v>1153</v>
      </c>
      <c r="O375">
        <v>58</v>
      </c>
      <c r="P375">
        <v>5</v>
      </c>
    </row>
    <row r="376" spans="14:16" hidden="1">
      <c r="N376" t="s">
        <v>1154</v>
      </c>
      <c r="O376">
        <v>56</v>
      </c>
      <c r="P376">
        <v>5</v>
      </c>
    </row>
    <row r="377" spans="14:16" hidden="1">
      <c r="N377" t="s">
        <v>1155</v>
      </c>
      <c r="O377">
        <v>55</v>
      </c>
      <c r="P377">
        <v>5</v>
      </c>
    </row>
    <row r="378" spans="14:16" hidden="1">
      <c r="N378" t="s">
        <v>1156</v>
      </c>
      <c r="O378">
        <v>53</v>
      </c>
      <c r="P378">
        <v>5</v>
      </c>
    </row>
    <row r="379" spans="14:16" hidden="1">
      <c r="N379" t="s">
        <v>1157</v>
      </c>
      <c r="O379">
        <v>51</v>
      </c>
      <c r="P379">
        <v>5</v>
      </c>
    </row>
    <row r="380" spans="14:16" hidden="1">
      <c r="N380" t="s">
        <v>1158</v>
      </c>
      <c r="O380">
        <v>50</v>
      </c>
      <c r="P380">
        <v>5</v>
      </c>
    </row>
    <row r="381" spans="14:16" hidden="1">
      <c r="N381" t="s">
        <v>1159</v>
      </c>
      <c r="O381">
        <v>48</v>
      </c>
      <c r="P381">
        <v>5</v>
      </c>
    </row>
    <row r="382" spans="14:16" hidden="1">
      <c r="N382" t="s">
        <v>1160</v>
      </c>
      <c r="O382">
        <v>46</v>
      </c>
      <c r="P382">
        <v>5</v>
      </c>
    </row>
    <row r="383" spans="14:16" hidden="1">
      <c r="N383" t="s">
        <v>1161</v>
      </c>
      <c r="O383">
        <v>45</v>
      </c>
      <c r="P383">
        <v>5</v>
      </c>
    </row>
    <row r="384" spans="14:16" hidden="1">
      <c r="N384" t="s">
        <v>1162</v>
      </c>
      <c r="O384">
        <v>43</v>
      </c>
      <c r="P384">
        <v>5</v>
      </c>
    </row>
    <row r="385" spans="14:16" hidden="1">
      <c r="N385" t="s">
        <v>1163</v>
      </c>
      <c r="O385">
        <v>42</v>
      </c>
      <c r="P385">
        <v>5</v>
      </c>
    </row>
    <row r="386" spans="14:16" hidden="1">
      <c r="N386" t="s">
        <v>1164</v>
      </c>
      <c r="O386">
        <v>40</v>
      </c>
      <c r="P386">
        <v>5</v>
      </c>
    </row>
    <row r="387" spans="14:16" hidden="1">
      <c r="N387" t="s">
        <v>1165</v>
      </c>
      <c r="O387">
        <v>39</v>
      </c>
      <c r="P387">
        <v>6</v>
      </c>
    </row>
    <row r="388" spans="14:16" hidden="1">
      <c r="N388" t="s">
        <v>1166</v>
      </c>
      <c r="O388">
        <v>37</v>
      </c>
      <c r="P388">
        <v>6</v>
      </c>
    </row>
    <row r="389" spans="14:16" hidden="1">
      <c r="N389" t="s">
        <v>1167</v>
      </c>
      <c r="O389">
        <v>36</v>
      </c>
      <c r="P389">
        <v>6</v>
      </c>
    </row>
    <row r="390" spans="14:16" hidden="1">
      <c r="N390" t="s">
        <v>1168</v>
      </c>
      <c r="O390">
        <v>34</v>
      </c>
      <c r="P390">
        <v>6</v>
      </c>
    </row>
    <row r="391" spans="14:16" hidden="1">
      <c r="N391" t="s">
        <v>1169</v>
      </c>
      <c r="O391">
        <v>33</v>
      </c>
      <c r="P391">
        <v>6</v>
      </c>
    </row>
    <row r="392" spans="14:16" hidden="1">
      <c r="N392" t="s">
        <v>1170</v>
      </c>
      <c r="O392">
        <v>32</v>
      </c>
      <c r="P392">
        <v>6</v>
      </c>
    </row>
    <row r="393" spans="14:16" hidden="1">
      <c r="N393" t="s">
        <v>1171</v>
      </c>
      <c r="O393">
        <v>30</v>
      </c>
      <c r="P393">
        <v>6</v>
      </c>
    </row>
    <row r="394" spans="14:16" hidden="1">
      <c r="N394" t="s">
        <v>1172</v>
      </c>
      <c r="O394">
        <v>29</v>
      </c>
      <c r="P394">
        <v>6</v>
      </c>
    </row>
    <row r="395" spans="14:16" hidden="1">
      <c r="N395" t="s">
        <v>1173</v>
      </c>
      <c r="O395">
        <v>28</v>
      </c>
      <c r="P395">
        <v>6</v>
      </c>
    </row>
    <row r="396" spans="14:16" hidden="1">
      <c r="N396" t="s">
        <v>1174</v>
      </c>
      <c r="O396">
        <v>26</v>
      </c>
      <c r="P396">
        <v>6</v>
      </c>
    </row>
    <row r="397" spans="14:16" hidden="1">
      <c r="N397" t="s">
        <v>1175</v>
      </c>
      <c r="O397">
        <v>25</v>
      </c>
      <c r="P397">
        <v>6</v>
      </c>
    </row>
    <row r="398" spans="14:16" hidden="1">
      <c r="N398" t="s">
        <v>1176</v>
      </c>
      <c r="O398">
        <v>24</v>
      </c>
      <c r="P398">
        <v>6</v>
      </c>
    </row>
    <row r="399" spans="14:16" hidden="1">
      <c r="N399" t="s">
        <v>1177</v>
      </c>
      <c r="O399">
        <v>23</v>
      </c>
      <c r="P399">
        <v>6</v>
      </c>
    </row>
    <row r="400" spans="14:16" hidden="1">
      <c r="N400" t="s">
        <v>1178</v>
      </c>
      <c r="O400">
        <v>21</v>
      </c>
      <c r="P400">
        <v>7</v>
      </c>
    </row>
    <row r="401" spans="14:16" hidden="1">
      <c r="N401" t="s">
        <v>1179</v>
      </c>
      <c r="O401">
        <v>20</v>
      </c>
      <c r="P401">
        <v>7</v>
      </c>
    </row>
    <row r="402" spans="14:16" hidden="1">
      <c r="N402" t="s">
        <v>1180</v>
      </c>
      <c r="O402">
        <v>19</v>
      </c>
      <c r="P402">
        <v>7</v>
      </c>
    </row>
    <row r="403" spans="14:16" hidden="1">
      <c r="N403" t="s">
        <v>1181</v>
      </c>
      <c r="O403">
        <v>18</v>
      </c>
      <c r="P403">
        <v>7</v>
      </c>
    </row>
    <row r="404" spans="14:16" hidden="1">
      <c r="N404" t="s">
        <v>1182</v>
      </c>
      <c r="O404">
        <v>17</v>
      </c>
      <c r="P404">
        <v>7</v>
      </c>
    </row>
    <row r="405" spans="14:16" hidden="1">
      <c r="N405" t="s">
        <v>1183</v>
      </c>
      <c r="O405">
        <v>16</v>
      </c>
      <c r="P405">
        <v>7</v>
      </c>
    </row>
    <row r="406" spans="14:16" hidden="1">
      <c r="N406" t="s">
        <v>1184</v>
      </c>
      <c r="O406">
        <v>15</v>
      </c>
      <c r="P406">
        <v>7</v>
      </c>
    </row>
    <row r="407" spans="14:16" hidden="1">
      <c r="N407" t="s">
        <v>1185</v>
      </c>
      <c r="O407">
        <v>14</v>
      </c>
      <c r="P407">
        <v>7</v>
      </c>
    </row>
    <row r="408" spans="14:16" hidden="1">
      <c r="N408" t="s">
        <v>1186</v>
      </c>
      <c r="O408">
        <v>12</v>
      </c>
      <c r="P408">
        <v>7</v>
      </c>
    </row>
    <row r="409" spans="14:16" hidden="1">
      <c r="N409" t="s">
        <v>1187</v>
      </c>
      <c r="O409">
        <v>11</v>
      </c>
      <c r="P409">
        <v>7</v>
      </c>
    </row>
    <row r="410" spans="14:16" hidden="1">
      <c r="N410" t="s">
        <v>1188</v>
      </c>
      <c r="O410">
        <v>10</v>
      </c>
      <c r="P410">
        <v>8</v>
      </c>
    </row>
    <row r="411" spans="14:16" hidden="1">
      <c r="N411" t="s">
        <v>1189</v>
      </c>
      <c r="O411">
        <v>9</v>
      </c>
      <c r="P411">
        <v>8</v>
      </c>
    </row>
    <row r="412" spans="14:16" hidden="1">
      <c r="N412" t="s">
        <v>1190</v>
      </c>
      <c r="O412">
        <v>9</v>
      </c>
      <c r="P412">
        <v>8</v>
      </c>
    </row>
    <row r="413" spans="14:16" hidden="1">
      <c r="N413" t="s">
        <v>1191</v>
      </c>
      <c r="O413">
        <v>8</v>
      </c>
      <c r="P413">
        <v>8</v>
      </c>
    </row>
    <row r="414" spans="14:16" hidden="1">
      <c r="N414" t="s">
        <v>1192</v>
      </c>
      <c r="O414">
        <v>7</v>
      </c>
      <c r="P414">
        <v>8</v>
      </c>
    </row>
    <row r="415" spans="14:16" hidden="1">
      <c r="N415" t="s">
        <v>1193</v>
      </c>
      <c r="O415">
        <v>6</v>
      </c>
      <c r="P415">
        <v>8</v>
      </c>
    </row>
    <row r="416" spans="14:16" hidden="1">
      <c r="N416" t="s">
        <v>1194</v>
      </c>
      <c r="O416">
        <v>6</v>
      </c>
      <c r="P416">
        <v>8</v>
      </c>
    </row>
    <row r="417" spans="14:16" hidden="1">
      <c r="N417" t="s">
        <v>1195</v>
      </c>
      <c r="O417">
        <v>5</v>
      </c>
      <c r="P417">
        <v>8</v>
      </c>
    </row>
    <row r="418" spans="14:16" hidden="1">
      <c r="N418" t="s">
        <v>1196</v>
      </c>
      <c r="O418">
        <v>5</v>
      </c>
      <c r="P418">
        <v>8</v>
      </c>
    </row>
    <row r="419" spans="14:16" hidden="1">
      <c r="N419" t="s">
        <v>1197</v>
      </c>
      <c r="O419">
        <v>4</v>
      </c>
      <c r="P419">
        <v>8</v>
      </c>
    </row>
    <row r="420" spans="14:16" hidden="1">
      <c r="N420" t="s">
        <v>1198</v>
      </c>
      <c r="O420">
        <v>4</v>
      </c>
      <c r="P420">
        <v>9</v>
      </c>
    </row>
    <row r="421" spans="14:16" hidden="1">
      <c r="N421" t="s">
        <v>1199</v>
      </c>
      <c r="O421">
        <v>3</v>
      </c>
      <c r="P421">
        <v>9</v>
      </c>
    </row>
    <row r="422" spans="14:16" hidden="1">
      <c r="N422" t="s">
        <v>1200</v>
      </c>
      <c r="O422">
        <v>3</v>
      </c>
      <c r="P422">
        <v>9</v>
      </c>
    </row>
    <row r="423" spans="14:16" hidden="1">
      <c r="N423" t="s">
        <v>1201</v>
      </c>
      <c r="O423">
        <v>2</v>
      </c>
      <c r="P423">
        <v>9</v>
      </c>
    </row>
    <row r="424" spans="14:16" hidden="1">
      <c r="N424" t="s">
        <v>1202</v>
      </c>
      <c r="O424">
        <v>2</v>
      </c>
      <c r="P424">
        <v>9</v>
      </c>
    </row>
    <row r="425" spans="14:16" hidden="1">
      <c r="N425" t="s">
        <v>1203</v>
      </c>
      <c r="O425">
        <v>1</v>
      </c>
      <c r="P425">
        <v>9</v>
      </c>
    </row>
    <row r="426" spans="14:16" hidden="1">
      <c r="N426" t="s">
        <v>1204</v>
      </c>
      <c r="O426">
        <v>1</v>
      </c>
      <c r="P426">
        <v>9</v>
      </c>
    </row>
    <row r="427" spans="14:16" hidden="1">
      <c r="N427" t="s">
        <v>1205</v>
      </c>
      <c r="O427">
        <v>1</v>
      </c>
      <c r="P427">
        <v>9</v>
      </c>
    </row>
    <row r="428" spans="14:16" hidden="1">
      <c r="N428" t="s">
        <v>1206</v>
      </c>
      <c r="O428">
        <v>1</v>
      </c>
      <c r="P428">
        <v>9</v>
      </c>
    </row>
    <row r="429" spans="14:16" hidden="1">
      <c r="N429" t="s">
        <v>1207</v>
      </c>
      <c r="O429">
        <v>0</v>
      </c>
      <c r="P429">
        <v>9</v>
      </c>
    </row>
    <row r="430" spans="14:16" hidden="1">
      <c r="N430" t="s">
        <v>1208</v>
      </c>
      <c r="O430">
        <v>0</v>
      </c>
      <c r="P430">
        <v>9</v>
      </c>
    </row>
    <row r="431" spans="14:16" hidden="1">
      <c r="N431" t="s">
        <v>1209</v>
      </c>
      <c r="O431">
        <v>0</v>
      </c>
      <c r="P431">
        <v>9</v>
      </c>
    </row>
    <row r="432" spans="14:16" hidden="1">
      <c r="N432" t="s">
        <v>1210</v>
      </c>
      <c r="O432">
        <v>0</v>
      </c>
      <c r="P432">
        <v>9</v>
      </c>
    </row>
    <row r="433" spans="14:16" hidden="1">
      <c r="N433" t="s">
        <v>1211</v>
      </c>
      <c r="O433">
        <v>0</v>
      </c>
      <c r="P433">
        <v>9</v>
      </c>
    </row>
    <row r="434" spans="14:16" hidden="1">
      <c r="N434" t="s">
        <v>1212</v>
      </c>
      <c r="O434">
        <v>0</v>
      </c>
      <c r="P434">
        <v>9</v>
      </c>
    </row>
    <row r="435" spans="14:16" hidden="1">
      <c r="N435" t="s">
        <v>1213</v>
      </c>
      <c r="O435">
        <v>0</v>
      </c>
      <c r="P435">
        <v>9</v>
      </c>
    </row>
    <row r="436" spans="14:16" hidden="1">
      <c r="N436" t="s">
        <v>1214</v>
      </c>
      <c r="O436">
        <v>0</v>
      </c>
      <c r="P436">
        <v>9</v>
      </c>
    </row>
    <row r="437" spans="14:16" hidden="1">
      <c r="N437" t="s">
        <v>1215</v>
      </c>
      <c r="O437">
        <v>0</v>
      </c>
      <c r="P437">
        <v>9</v>
      </c>
    </row>
    <row r="438" spans="14:16" hidden="1">
      <c r="N438" t="s">
        <v>1216</v>
      </c>
      <c r="O438">
        <v>0</v>
      </c>
      <c r="P438">
        <v>9</v>
      </c>
    </row>
    <row r="439" spans="14:16" hidden="1">
      <c r="N439" t="s">
        <v>1217</v>
      </c>
      <c r="O439">
        <v>0</v>
      </c>
      <c r="P439">
        <v>9</v>
      </c>
    </row>
    <row r="440" spans="14:16" hidden="1">
      <c r="N440" t="s">
        <v>1218</v>
      </c>
      <c r="O440">
        <v>0</v>
      </c>
      <c r="P440">
        <v>9</v>
      </c>
    </row>
    <row r="441" spans="14:16" hidden="1">
      <c r="N441" t="s">
        <v>1219</v>
      </c>
      <c r="O441">
        <v>0</v>
      </c>
      <c r="P441">
        <v>9</v>
      </c>
    </row>
    <row r="442" spans="14:16" hidden="1">
      <c r="N442" t="s">
        <v>1220</v>
      </c>
      <c r="O442">
        <v>0</v>
      </c>
      <c r="P442">
        <v>9</v>
      </c>
    </row>
    <row r="443" spans="14:16" hidden="1">
      <c r="N443" t="s">
        <v>1221</v>
      </c>
      <c r="O443">
        <v>0</v>
      </c>
      <c r="P443">
        <v>9</v>
      </c>
    </row>
    <row r="444" spans="14:16" hidden="1">
      <c r="N444" t="s">
        <v>1467</v>
      </c>
      <c r="O444">
        <v>100</v>
      </c>
      <c r="P444">
        <v>1</v>
      </c>
    </row>
    <row r="445" spans="14:16" hidden="1">
      <c r="N445" t="s">
        <v>1468</v>
      </c>
      <c r="O445">
        <v>100</v>
      </c>
      <c r="P445">
        <v>1</v>
      </c>
    </row>
    <row r="446" spans="14:16" hidden="1">
      <c r="N446" t="s">
        <v>1469</v>
      </c>
      <c r="O446">
        <v>99</v>
      </c>
      <c r="P446">
        <v>1</v>
      </c>
    </row>
    <row r="447" spans="14:16" hidden="1">
      <c r="N447" t="s">
        <v>1470</v>
      </c>
      <c r="O447">
        <v>98</v>
      </c>
      <c r="P447">
        <v>1</v>
      </c>
    </row>
    <row r="448" spans="14:16" hidden="1">
      <c r="N448" t="s">
        <v>1471</v>
      </c>
      <c r="O448">
        <v>98</v>
      </c>
      <c r="P448">
        <v>1</v>
      </c>
    </row>
    <row r="449" spans="14:16" hidden="1">
      <c r="N449" t="s">
        <v>1472</v>
      </c>
      <c r="O449">
        <v>96</v>
      </c>
      <c r="P449">
        <v>1</v>
      </c>
    </row>
    <row r="450" spans="14:16" hidden="1">
      <c r="N450" t="s">
        <v>1473</v>
      </c>
      <c r="O450">
        <v>95</v>
      </c>
      <c r="P450">
        <v>2</v>
      </c>
    </row>
    <row r="451" spans="14:16" hidden="1">
      <c r="N451" t="s">
        <v>1474</v>
      </c>
      <c r="O451">
        <v>94</v>
      </c>
      <c r="P451">
        <v>2</v>
      </c>
    </row>
    <row r="452" spans="14:16" hidden="1">
      <c r="N452" t="s">
        <v>1475</v>
      </c>
      <c r="O452">
        <v>91</v>
      </c>
      <c r="P452">
        <v>2</v>
      </c>
    </row>
    <row r="453" spans="14:16" hidden="1">
      <c r="N453" t="s">
        <v>1476</v>
      </c>
      <c r="O453">
        <v>89</v>
      </c>
      <c r="P453">
        <v>2</v>
      </c>
    </row>
    <row r="454" spans="14:16" hidden="1">
      <c r="N454" t="s">
        <v>1477</v>
      </c>
      <c r="O454">
        <v>87</v>
      </c>
      <c r="P454">
        <v>3</v>
      </c>
    </row>
    <row r="455" spans="14:16" hidden="1">
      <c r="N455" t="s">
        <v>1478</v>
      </c>
      <c r="O455">
        <v>83</v>
      </c>
      <c r="P455">
        <v>3</v>
      </c>
    </row>
    <row r="456" spans="14:16" hidden="1">
      <c r="N456" t="s">
        <v>1479</v>
      </c>
      <c r="O456">
        <v>80</v>
      </c>
      <c r="P456">
        <v>3</v>
      </c>
    </row>
    <row r="457" spans="14:16" hidden="1">
      <c r="N457" t="s">
        <v>1480</v>
      </c>
      <c r="O457">
        <v>76</v>
      </c>
      <c r="P457">
        <v>3</v>
      </c>
    </row>
    <row r="458" spans="14:16" hidden="1">
      <c r="N458" t="s">
        <v>1481</v>
      </c>
      <c r="O458">
        <v>72</v>
      </c>
      <c r="P458">
        <v>4</v>
      </c>
    </row>
    <row r="459" spans="14:16" hidden="1">
      <c r="N459" t="s">
        <v>1482</v>
      </c>
      <c r="O459">
        <v>68</v>
      </c>
      <c r="P459">
        <v>4</v>
      </c>
    </row>
    <row r="460" spans="14:16" hidden="1">
      <c r="N460" t="s">
        <v>1483</v>
      </c>
      <c r="O460">
        <v>64</v>
      </c>
      <c r="P460">
        <v>4</v>
      </c>
    </row>
    <row r="461" spans="14:16" hidden="1">
      <c r="N461" t="s">
        <v>1484</v>
      </c>
      <c r="O461">
        <v>61</v>
      </c>
      <c r="P461">
        <v>4</v>
      </c>
    </row>
    <row r="462" spans="14:16" hidden="1">
      <c r="N462" t="s">
        <v>1485</v>
      </c>
      <c r="O462">
        <v>58</v>
      </c>
      <c r="P462">
        <v>5</v>
      </c>
    </row>
    <row r="463" spans="14:16" hidden="1">
      <c r="N463" t="s">
        <v>1486</v>
      </c>
      <c r="O463">
        <v>53</v>
      </c>
      <c r="P463">
        <v>5</v>
      </c>
    </row>
    <row r="464" spans="14:16" hidden="1">
      <c r="N464" t="s">
        <v>1487</v>
      </c>
      <c r="O464">
        <v>48</v>
      </c>
      <c r="P464">
        <v>5</v>
      </c>
    </row>
    <row r="465" spans="14:16" hidden="1">
      <c r="N465" t="s">
        <v>1488</v>
      </c>
      <c r="O465">
        <v>46</v>
      </c>
      <c r="P465">
        <v>5</v>
      </c>
    </row>
    <row r="466" spans="14:16" hidden="1">
      <c r="N466" t="s">
        <v>1489</v>
      </c>
      <c r="O466">
        <v>43</v>
      </c>
      <c r="P466">
        <v>5</v>
      </c>
    </row>
    <row r="467" spans="14:16" hidden="1">
      <c r="N467" t="s">
        <v>1490</v>
      </c>
      <c r="O467">
        <v>41</v>
      </c>
      <c r="P467">
        <v>5</v>
      </c>
    </row>
    <row r="468" spans="14:16" hidden="1">
      <c r="N468" t="s">
        <v>1491</v>
      </c>
      <c r="O468">
        <v>38</v>
      </c>
      <c r="P468">
        <v>6</v>
      </c>
    </row>
    <row r="469" spans="14:16" hidden="1">
      <c r="N469" t="s">
        <v>1492</v>
      </c>
      <c r="O469">
        <v>35</v>
      </c>
      <c r="P469">
        <v>6</v>
      </c>
    </row>
    <row r="470" spans="14:16" hidden="1">
      <c r="N470" t="s">
        <v>1493</v>
      </c>
      <c r="O470">
        <v>33</v>
      </c>
      <c r="P470">
        <v>6</v>
      </c>
    </row>
    <row r="471" spans="14:16" hidden="1">
      <c r="N471" t="s">
        <v>1494</v>
      </c>
      <c r="O471">
        <v>30</v>
      </c>
      <c r="P471">
        <v>6</v>
      </c>
    </row>
    <row r="472" spans="14:16" hidden="1">
      <c r="N472" t="s">
        <v>1495</v>
      </c>
      <c r="O472">
        <v>28</v>
      </c>
      <c r="P472">
        <v>6</v>
      </c>
    </row>
    <row r="473" spans="14:16" hidden="1">
      <c r="N473" t="s">
        <v>1496</v>
      </c>
      <c r="O473">
        <v>25</v>
      </c>
      <c r="P473">
        <v>6</v>
      </c>
    </row>
    <row r="474" spans="14:16" hidden="1">
      <c r="N474" t="s">
        <v>1497</v>
      </c>
      <c r="O474">
        <v>22</v>
      </c>
      <c r="P474">
        <v>6</v>
      </c>
    </row>
    <row r="475" spans="14:16" hidden="1">
      <c r="N475" t="s">
        <v>1498</v>
      </c>
      <c r="O475">
        <v>20</v>
      </c>
      <c r="P475">
        <v>7</v>
      </c>
    </row>
    <row r="476" spans="14:16" hidden="1">
      <c r="N476" t="s">
        <v>1499</v>
      </c>
      <c r="O476">
        <v>17</v>
      </c>
      <c r="P476">
        <v>7</v>
      </c>
    </row>
    <row r="477" spans="14:16" hidden="1">
      <c r="N477" t="s">
        <v>1500</v>
      </c>
      <c r="O477">
        <v>15</v>
      </c>
      <c r="P477">
        <v>7</v>
      </c>
    </row>
    <row r="478" spans="14:16" hidden="1">
      <c r="N478" t="s">
        <v>1501</v>
      </c>
      <c r="O478">
        <v>12</v>
      </c>
      <c r="P478">
        <v>7</v>
      </c>
    </row>
    <row r="479" spans="14:16" hidden="1">
      <c r="N479" t="s">
        <v>1502</v>
      </c>
      <c r="O479">
        <v>10</v>
      </c>
      <c r="P479">
        <v>7</v>
      </c>
    </row>
    <row r="480" spans="14:16" hidden="1">
      <c r="N480" t="s">
        <v>1503</v>
      </c>
      <c r="O480">
        <v>8</v>
      </c>
      <c r="P480">
        <v>8</v>
      </c>
    </row>
    <row r="481" spans="14:16" hidden="1">
      <c r="N481" t="s">
        <v>1504</v>
      </c>
      <c r="O481">
        <v>6</v>
      </c>
      <c r="P481">
        <v>8</v>
      </c>
    </row>
    <row r="482" spans="14:16" hidden="1">
      <c r="N482" t="s">
        <v>1505</v>
      </c>
      <c r="O482">
        <v>5</v>
      </c>
      <c r="P482">
        <v>8</v>
      </c>
    </row>
    <row r="483" spans="14:16" hidden="1">
      <c r="N483" t="s">
        <v>1506</v>
      </c>
      <c r="O483">
        <v>3</v>
      </c>
      <c r="P483">
        <v>8</v>
      </c>
    </row>
    <row r="484" spans="14:16" hidden="1">
      <c r="N484" t="s">
        <v>1507</v>
      </c>
      <c r="O484">
        <v>2</v>
      </c>
      <c r="P484">
        <v>9</v>
      </c>
    </row>
    <row r="485" spans="14:16" hidden="1">
      <c r="N485" t="s">
        <v>1508</v>
      </c>
      <c r="O485">
        <v>2</v>
      </c>
      <c r="P485">
        <v>9</v>
      </c>
    </row>
    <row r="486" spans="14:16" hidden="1">
      <c r="N486" t="s">
        <v>1509</v>
      </c>
      <c r="O486">
        <v>1</v>
      </c>
      <c r="P486">
        <v>9</v>
      </c>
    </row>
    <row r="487" spans="14:16" hidden="1">
      <c r="N487" t="s">
        <v>1510</v>
      </c>
      <c r="O487">
        <v>1</v>
      </c>
      <c r="P487">
        <v>9</v>
      </c>
    </row>
    <row r="488" spans="14:16" hidden="1">
      <c r="N488" t="s">
        <v>1511</v>
      </c>
      <c r="O488">
        <v>0</v>
      </c>
      <c r="P488">
        <v>9</v>
      </c>
    </row>
    <row r="489" spans="14:16" hidden="1">
      <c r="N489" t="s">
        <v>1512</v>
      </c>
      <c r="O489">
        <v>0</v>
      </c>
      <c r="P489">
        <v>9</v>
      </c>
    </row>
    <row r="490" spans="14:16" hidden="1">
      <c r="N490" t="s">
        <v>1513</v>
      </c>
      <c r="O490">
        <v>0</v>
      </c>
      <c r="P490">
        <v>9</v>
      </c>
    </row>
    <row r="491" spans="14:16" hidden="1">
      <c r="N491" t="s">
        <v>1514</v>
      </c>
      <c r="O491">
        <v>0</v>
      </c>
      <c r="P491">
        <v>9</v>
      </c>
    </row>
    <row r="492" spans="14:16" hidden="1">
      <c r="N492" t="s">
        <v>1515</v>
      </c>
      <c r="O492">
        <v>99</v>
      </c>
      <c r="P492">
        <v>1</v>
      </c>
    </row>
    <row r="493" spans="14:16" hidden="1">
      <c r="N493" t="s">
        <v>1516</v>
      </c>
      <c r="O493">
        <v>97</v>
      </c>
      <c r="P493">
        <v>1</v>
      </c>
    </row>
    <row r="494" spans="14:16" hidden="1">
      <c r="N494" t="s">
        <v>1517</v>
      </c>
      <c r="O494">
        <v>95</v>
      </c>
      <c r="P494">
        <v>1</v>
      </c>
    </row>
    <row r="495" spans="14:16" hidden="1">
      <c r="N495" t="s">
        <v>1518</v>
      </c>
      <c r="O495">
        <v>92</v>
      </c>
      <c r="P495">
        <v>2</v>
      </c>
    </row>
    <row r="496" spans="14:16" hidden="1">
      <c r="N496" t="s">
        <v>1519</v>
      </c>
      <c r="O496">
        <v>89</v>
      </c>
      <c r="P496">
        <v>2</v>
      </c>
    </row>
    <row r="497" spans="14:16" hidden="1">
      <c r="N497" t="s">
        <v>1520</v>
      </c>
      <c r="O497">
        <v>86</v>
      </c>
      <c r="P497">
        <v>3</v>
      </c>
    </row>
    <row r="498" spans="14:16" hidden="1">
      <c r="N498" t="s">
        <v>1521</v>
      </c>
      <c r="O498">
        <v>84</v>
      </c>
      <c r="P498">
        <v>3</v>
      </c>
    </row>
    <row r="499" spans="14:16" hidden="1">
      <c r="N499" t="s">
        <v>1522</v>
      </c>
      <c r="O499">
        <v>79</v>
      </c>
      <c r="P499">
        <v>3</v>
      </c>
    </row>
    <row r="500" spans="14:16" hidden="1">
      <c r="N500" t="s">
        <v>1523</v>
      </c>
      <c r="O500">
        <v>74</v>
      </c>
      <c r="P500">
        <v>4</v>
      </c>
    </row>
    <row r="501" spans="14:16" hidden="1">
      <c r="N501" t="s">
        <v>1524</v>
      </c>
      <c r="O501">
        <v>70</v>
      </c>
      <c r="P501">
        <v>4</v>
      </c>
    </row>
    <row r="502" spans="14:16" hidden="1">
      <c r="N502" t="s">
        <v>1525</v>
      </c>
      <c r="O502">
        <v>67</v>
      </c>
      <c r="P502">
        <v>4</v>
      </c>
    </row>
    <row r="503" spans="14:16" hidden="1">
      <c r="N503" t="s">
        <v>1526</v>
      </c>
      <c r="O503">
        <v>62</v>
      </c>
      <c r="P503">
        <v>4</v>
      </c>
    </row>
    <row r="504" spans="14:16" hidden="1">
      <c r="N504" t="s">
        <v>1527</v>
      </c>
      <c r="O504">
        <v>57</v>
      </c>
      <c r="P504">
        <v>5</v>
      </c>
    </row>
    <row r="505" spans="14:16" hidden="1">
      <c r="N505" t="s">
        <v>1528</v>
      </c>
      <c r="O505">
        <v>54</v>
      </c>
      <c r="P505">
        <v>5</v>
      </c>
    </row>
    <row r="506" spans="14:16" hidden="1">
      <c r="N506" t="s">
        <v>1529</v>
      </c>
      <c r="O506">
        <v>51</v>
      </c>
      <c r="P506">
        <v>5</v>
      </c>
    </row>
    <row r="507" spans="14:16" hidden="1">
      <c r="N507" t="s">
        <v>1530</v>
      </c>
      <c r="O507">
        <v>49</v>
      </c>
      <c r="P507">
        <v>5</v>
      </c>
    </row>
    <row r="508" spans="14:16" hidden="1">
      <c r="N508" t="s">
        <v>1531</v>
      </c>
      <c r="O508">
        <v>45</v>
      </c>
      <c r="P508">
        <v>5</v>
      </c>
    </row>
    <row r="509" spans="14:16" hidden="1">
      <c r="N509" t="s">
        <v>1532</v>
      </c>
      <c r="O509">
        <v>41</v>
      </c>
      <c r="P509">
        <v>5</v>
      </c>
    </row>
    <row r="510" spans="14:16" hidden="1">
      <c r="N510" t="s">
        <v>1533</v>
      </c>
      <c r="O510">
        <v>39</v>
      </c>
      <c r="P510">
        <v>5</v>
      </c>
    </row>
    <row r="511" spans="14:16" hidden="1">
      <c r="N511" t="s">
        <v>1534</v>
      </c>
      <c r="O511">
        <v>37</v>
      </c>
      <c r="P511">
        <v>6</v>
      </c>
    </row>
    <row r="512" spans="14:16" hidden="1">
      <c r="N512" t="s">
        <v>1535</v>
      </c>
      <c r="O512">
        <v>35</v>
      </c>
      <c r="P512">
        <v>6</v>
      </c>
    </row>
    <row r="513" spans="14:16" hidden="1">
      <c r="N513" t="s">
        <v>1536</v>
      </c>
      <c r="O513">
        <v>32</v>
      </c>
      <c r="P513">
        <v>6</v>
      </c>
    </row>
    <row r="514" spans="14:16" hidden="1">
      <c r="N514" t="s">
        <v>1537</v>
      </c>
      <c r="O514">
        <v>29</v>
      </c>
      <c r="P514">
        <v>6</v>
      </c>
    </row>
    <row r="515" spans="14:16" hidden="1">
      <c r="N515" t="s">
        <v>1538</v>
      </c>
      <c r="O515">
        <v>27</v>
      </c>
      <c r="P515">
        <v>6</v>
      </c>
    </row>
    <row r="516" spans="14:16" hidden="1">
      <c r="N516" t="s">
        <v>1539</v>
      </c>
      <c r="O516">
        <v>26</v>
      </c>
      <c r="P516">
        <v>6</v>
      </c>
    </row>
    <row r="517" spans="14:16" hidden="1">
      <c r="N517" t="s">
        <v>1540</v>
      </c>
      <c r="O517">
        <v>24</v>
      </c>
      <c r="P517">
        <v>6</v>
      </c>
    </row>
    <row r="518" spans="14:16" hidden="1">
      <c r="N518" t="s">
        <v>1541</v>
      </c>
      <c r="O518">
        <v>21</v>
      </c>
      <c r="P518">
        <v>7</v>
      </c>
    </row>
    <row r="519" spans="14:16" hidden="1">
      <c r="N519" t="s">
        <v>1542</v>
      </c>
      <c r="O519">
        <v>18</v>
      </c>
      <c r="P519">
        <v>7</v>
      </c>
    </row>
    <row r="520" spans="14:16" hidden="1">
      <c r="N520" t="s">
        <v>1543</v>
      </c>
      <c r="O520">
        <v>16</v>
      </c>
      <c r="P520">
        <v>7</v>
      </c>
    </row>
    <row r="521" spans="14:16" hidden="1">
      <c r="N521" t="s">
        <v>1544</v>
      </c>
      <c r="O521">
        <v>15</v>
      </c>
      <c r="P521">
        <v>7</v>
      </c>
    </row>
    <row r="522" spans="14:16" hidden="1">
      <c r="N522" t="s">
        <v>1545</v>
      </c>
      <c r="O522">
        <v>12</v>
      </c>
      <c r="P522">
        <v>7</v>
      </c>
    </row>
    <row r="523" spans="14:16" hidden="1">
      <c r="N523" t="s">
        <v>1546</v>
      </c>
      <c r="O523">
        <v>9</v>
      </c>
      <c r="P523">
        <v>8</v>
      </c>
    </row>
    <row r="524" spans="14:16" hidden="1">
      <c r="N524" t="s">
        <v>1547</v>
      </c>
      <c r="O524">
        <v>7</v>
      </c>
      <c r="P524">
        <v>8</v>
      </c>
    </row>
    <row r="525" spans="14:16" hidden="1">
      <c r="N525" t="s">
        <v>1548</v>
      </c>
      <c r="O525">
        <v>6</v>
      </c>
      <c r="P525">
        <v>8</v>
      </c>
    </row>
    <row r="526" spans="14:16" hidden="1">
      <c r="N526" t="s">
        <v>1549</v>
      </c>
      <c r="O526">
        <v>4</v>
      </c>
      <c r="P526">
        <v>8</v>
      </c>
    </row>
    <row r="527" spans="14:16" hidden="1">
      <c r="N527" t="s">
        <v>1550</v>
      </c>
      <c r="O527">
        <v>3</v>
      </c>
      <c r="P527">
        <v>9</v>
      </c>
    </row>
    <row r="528" spans="14:16" hidden="1">
      <c r="N528" t="s">
        <v>1551</v>
      </c>
      <c r="O528">
        <v>1</v>
      </c>
      <c r="P528">
        <v>9</v>
      </c>
    </row>
    <row r="529" spans="14:16" hidden="1">
      <c r="N529" t="s">
        <v>1552</v>
      </c>
      <c r="O529">
        <v>1</v>
      </c>
      <c r="P529">
        <v>9</v>
      </c>
    </row>
    <row r="530" spans="14:16" hidden="1">
      <c r="N530" t="s">
        <v>1553</v>
      </c>
      <c r="O530">
        <v>0</v>
      </c>
      <c r="P530">
        <v>9</v>
      </c>
    </row>
    <row r="531" spans="14:16" hidden="1">
      <c r="N531" t="s">
        <v>1554</v>
      </c>
      <c r="O531">
        <v>0</v>
      </c>
      <c r="P531">
        <v>9</v>
      </c>
    </row>
    <row r="532" spans="14:16" hidden="1">
      <c r="N532" t="s">
        <v>1555</v>
      </c>
      <c r="O532">
        <v>0</v>
      </c>
      <c r="P532">
        <v>9</v>
      </c>
    </row>
    <row r="533" spans="14:16" hidden="1">
      <c r="N533" t="s">
        <v>1556</v>
      </c>
      <c r="O533">
        <v>100</v>
      </c>
      <c r="P533">
        <v>1</v>
      </c>
    </row>
    <row r="534" spans="14:16" hidden="1">
      <c r="N534" t="s">
        <v>1557</v>
      </c>
      <c r="O534">
        <v>100</v>
      </c>
      <c r="P534">
        <v>1</v>
      </c>
    </row>
    <row r="535" spans="14:16" hidden="1">
      <c r="N535" t="s">
        <v>1558</v>
      </c>
      <c r="O535">
        <v>100</v>
      </c>
      <c r="P535">
        <v>1</v>
      </c>
    </row>
    <row r="536" spans="14:16" hidden="1">
      <c r="N536" t="s">
        <v>1559</v>
      </c>
      <c r="O536">
        <v>99</v>
      </c>
      <c r="P536">
        <v>1</v>
      </c>
    </row>
    <row r="537" spans="14:16" hidden="1">
      <c r="N537" t="s">
        <v>1560</v>
      </c>
      <c r="O537">
        <v>99</v>
      </c>
      <c r="P537">
        <v>1</v>
      </c>
    </row>
    <row r="538" spans="14:16" hidden="1">
      <c r="N538" t="s">
        <v>1561</v>
      </c>
      <c r="O538">
        <v>98</v>
      </c>
      <c r="P538">
        <v>1</v>
      </c>
    </row>
    <row r="539" spans="14:16" hidden="1">
      <c r="N539" t="s">
        <v>1562</v>
      </c>
      <c r="O539">
        <v>98</v>
      </c>
      <c r="P539">
        <v>1</v>
      </c>
    </row>
    <row r="540" spans="14:16" hidden="1">
      <c r="N540" t="s">
        <v>1563</v>
      </c>
      <c r="O540">
        <v>97</v>
      </c>
      <c r="P540">
        <v>1</v>
      </c>
    </row>
    <row r="541" spans="14:16" hidden="1">
      <c r="N541" t="s">
        <v>1564</v>
      </c>
      <c r="O541">
        <v>96</v>
      </c>
      <c r="P541">
        <v>2</v>
      </c>
    </row>
    <row r="542" spans="14:16" hidden="1">
      <c r="N542" t="s">
        <v>1565</v>
      </c>
      <c r="O542">
        <v>94</v>
      </c>
      <c r="P542">
        <v>2</v>
      </c>
    </row>
    <row r="543" spans="14:16" hidden="1">
      <c r="N543" t="s">
        <v>1566</v>
      </c>
      <c r="O543">
        <v>93</v>
      </c>
      <c r="P543">
        <v>2</v>
      </c>
    </row>
    <row r="544" spans="14:16" hidden="1">
      <c r="N544" t="s">
        <v>1567</v>
      </c>
      <c r="O544">
        <v>91</v>
      </c>
      <c r="P544">
        <v>2</v>
      </c>
    </row>
    <row r="545" spans="14:16" hidden="1">
      <c r="N545" t="s">
        <v>1568</v>
      </c>
      <c r="O545">
        <v>89</v>
      </c>
      <c r="P545">
        <v>2</v>
      </c>
    </row>
    <row r="546" spans="14:16" hidden="1">
      <c r="N546" t="s">
        <v>1569</v>
      </c>
      <c r="O546">
        <v>87</v>
      </c>
      <c r="P546">
        <v>3</v>
      </c>
    </row>
    <row r="547" spans="14:16" hidden="1">
      <c r="N547" t="s">
        <v>1570</v>
      </c>
      <c r="O547">
        <v>85</v>
      </c>
      <c r="P547">
        <v>3</v>
      </c>
    </row>
    <row r="548" spans="14:16" hidden="1">
      <c r="N548" t="s">
        <v>1571</v>
      </c>
      <c r="O548">
        <v>83</v>
      </c>
      <c r="P548">
        <v>3</v>
      </c>
    </row>
    <row r="549" spans="14:16" hidden="1">
      <c r="N549" t="s">
        <v>1572</v>
      </c>
      <c r="O549">
        <v>80</v>
      </c>
      <c r="P549">
        <v>3</v>
      </c>
    </row>
    <row r="550" spans="14:16" hidden="1">
      <c r="N550" t="s">
        <v>1573</v>
      </c>
      <c r="O550">
        <v>77</v>
      </c>
      <c r="P550">
        <v>3</v>
      </c>
    </row>
    <row r="551" spans="14:16" hidden="1">
      <c r="N551" t="s">
        <v>1574</v>
      </c>
      <c r="O551">
        <v>74</v>
      </c>
      <c r="P551">
        <v>4</v>
      </c>
    </row>
    <row r="552" spans="14:16" hidden="1">
      <c r="N552" t="s">
        <v>1575</v>
      </c>
      <c r="O552">
        <v>72</v>
      </c>
      <c r="P552">
        <v>4</v>
      </c>
    </row>
    <row r="553" spans="14:16" hidden="1">
      <c r="N553" t="s">
        <v>1576</v>
      </c>
      <c r="O553">
        <v>68</v>
      </c>
      <c r="P553">
        <v>4</v>
      </c>
    </row>
    <row r="554" spans="14:16" hidden="1">
      <c r="N554" t="s">
        <v>1577</v>
      </c>
      <c r="O554">
        <v>65</v>
      </c>
      <c r="P554">
        <v>4</v>
      </c>
    </row>
    <row r="555" spans="14:16" hidden="1">
      <c r="N555" t="s">
        <v>1578</v>
      </c>
      <c r="O555">
        <v>62</v>
      </c>
      <c r="P555">
        <v>4</v>
      </c>
    </row>
    <row r="556" spans="14:16" hidden="1">
      <c r="N556" t="s">
        <v>1579</v>
      </c>
      <c r="O556">
        <v>58</v>
      </c>
      <c r="P556">
        <v>4</v>
      </c>
    </row>
    <row r="557" spans="14:16" hidden="1">
      <c r="N557" t="s">
        <v>1580</v>
      </c>
      <c r="O557">
        <v>55</v>
      </c>
      <c r="P557">
        <v>5</v>
      </c>
    </row>
    <row r="558" spans="14:16" hidden="1">
      <c r="N558" t="s">
        <v>1581</v>
      </c>
      <c r="O558">
        <v>52</v>
      </c>
      <c r="P558">
        <v>5</v>
      </c>
    </row>
    <row r="559" spans="14:16" hidden="1">
      <c r="N559" t="s">
        <v>1582</v>
      </c>
      <c r="O559">
        <v>49</v>
      </c>
      <c r="P559">
        <v>5</v>
      </c>
    </row>
    <row r="560" spans="14:16" hidden="1">
      <c r="N560" t="s">
        <v>1583</v>
      </c>
      <c r="O560">
        <v>46</v>
      </c>
      <c r="P560">
        <v>5</v>
      </c>
    </row>
    <row r="561" spans="14:16" hidden="1">
      <c r="N561" t="s">
        <v>1584</v>
      </c>
      <c r="O561">
        <v>42</v>
      </c>
      <c r="P561">
        <v>5</v>
      </c>
    </row>
    <row r="562" spans="14:16" hidden="1">
      <c r="N562" t="s">
        <v>1585</v>
      </c>
      <c r="O562">
        <v>39</v>
      </c>
      <c r="P562">
        <v>5</v>
      </c>
    </row>
    <row r="563" spans="14:16" hidden="1">
      <c r="N563" t="s">
        <v>1586</v>
      </c>
      <c r="O563">
        <v>36</v>
      </c>
      <c r="P563">
        <v>6</v>
      </c>
    </row>
    <row r="564" spans="14:16" hidden="1">
      <c r="N564" t="s">
        <v>1587</v>
      </c>
      <c r="O564">
        <v>33</v>
      </c>
      <c r="P564">
        <v>6</v>
      </c>
    </row>
    <row r="565" spans="14:16" hidden="1">
      <c r="N565" t="s">
        <v>1588</v>
      </c>
      <c r="O565">
        <v>30</v>
      </c>
      <c r="P565">
        <v>6</v>
      </c>
    </row>
    <row r="566" spans="14:16" hidden="1">
      <c r="N566" t="s">
        <v>1589</v>
      </c>
      <c r="O566">
        <v>27</v>
      </c>
      <c r="P566">
        <v>6</v>
      </c>
    </row>
    <row r="567" spans="14:16" hidden="1">
      <c r="N567" t="s">
        <v>1590</v>
      </c>
      <c r="O567">
        <v>24</v>
      </c>
      <c r="P567">
        <v>6</v>
      </c>
    </row>
    <row r="568" spans="14:16" hidden="1">
      <c r="N568" t="s">
        <v>1591</v>
      </c>
      <c r="O568">
        <v>21</v>
      </c>
      <c r="P568">
        <v>7</v>
      </c>
    </row>
    <row r="569" spans="14:16" hidden="1">
      <c r="N569" t="s">
        <v>1592</v>
      </c>
      <c r="O569">
        <v>18</v>
      </c>
      <c r="P569">
        <v>7</v>
      </c>
    </row>
    <row r="570" spans="14:16" hidden="1">
      <c r="N570" t="s">
        <v>1593</v>
      </c>
      <c r="O570">
        <v>13</v>
      </c>
      <c r="P570">
        <v>7</v>
      </c>
    </row>
    <row r="571" spans="14:16" hidden="1">
      <c r="N571" t="s">
        <v>1594</v>
      </c>
      <c r="O571">
        <v>9</v>
      </c>
      <c r="P571">
        <v>8</v>
      </c>
    </row>
    <row r="572" spans="14:16" hidden="1">
      <c r="N572" t="s">
        <v>1595</v>
      </c>
      <c r="O572">
        <v>6</v>
      </c>
      <c r="P572">
        <v>8</v>
      </c>
    </row>
    <row r="573" spans="14:16" hidden="1">
      <c r="N573" t="s">
        <v>1596</v>
      </c>
      <c r="O573">
        <v>5</v>
      </c>
      <c r="P573">
        <v>8</v>
      </c>
    </row>
    <row r="574" spans="14:16" hidden="1">
      <c r="N574" t="s">
        <v>1597</v>
      </c>
      <c r="O574">
        <v>3</v>
      </c>
      <c r="P574">
        <v>9</v>
      </c>
    </row>
    <row r="575" spans="14:16" hidden="1">
      <c r="N575" t="s">
        <v>1598</v>
      </c>
      <c r="O575">
        <v>2</v>
      </c>
      <c r="P575">
        <v>9</v>
      </c>
    </row>
    <row r="576" spans="14:16" hidden="1">
      <c r="N576" t="s">
        <v>1599</v>
      </c>
      <c r="O576">
        <v>1</v>
      </c>
      <c r="P576">
        <v>9</v>
      </c>
    </row>
    <row r="577" spans="14:16" hidden="1">
      <c r="N577" t="s">
        <v>1600</v>
      </c>
      <c r="O577">
        <v>1</v>
      </c>
      <c r="P577">
        <v>9</v>
      </c>
    </row>
    <row r="578" spans="14:16" hidden="1">
      <c r="N578" t="s">
        <v>1601</v>
      </c>
      <c r="O578">
        <v>0</v>
      </c>
      <c r="P578">
        <v>9</v>
      </c>
    </row>
    <row r="579" spans="14:16" hidden="1">
      <c r="N579" t="s">
        <v>1602</v>
      </c>
      <c r="O579">
        <v>0</v>
      </c>
      <c r="P579">
        <v>9</v>
      </c>
    </row>
    <row r="580" spans="14:16" hidden="1">
      <c r="N580" t="s">
        <v>1603</v>
      </c>
      <c r="O580">
        <v>0</v>
      </c>
      <c r="P580">
        <v>9</v>
      </c>
    </row>
    <row r="581" spans="14:16" hidden="1">
      <c r="N581" t="s">
        <v>1604</v>
      </c>
      <c r="O581">
        <v>100</v>
      </c>
      <c r="P581">
        <v>1</v>
      </c>
    </row>
    <row r="582" spans="14:16" hidden="1">
      <c r="N582" t="s">
        <v>1605</v>
      </c>
      <c r="O582">
        <v>99</v>
      </c>
      <c r="P582">
        <v>1</v>
      </c>
    </row>
    <row r="583" spans="14:16" hidden="1">
      <c r="N583" t="s">
        <v>1606</v>
      </c>
      <c r="O583">
        <v>98</v>
      </c>
      <c r="P583">
        <v>1</v>
      </c>
    </row>
    <row r="584" spans="14:16" hidden="1">
      <c r="N584" t="s">
        <v>1607</v>
      </c>
      <c r="O584">
        <v>97</v>
      </c>
      <c r="P584">
        <v>1</v>
      </c>
    </row>
    <row r="585" spans="14:16" hidden="1">
      <c r="N585" t="s">
        <v>1608</v>
      </c>
      <c r="O585">
        <v>96</v>
      </c>
      <c r="P585">
        <v>1</v>
      </c>
    </row>
    <row r="586" spans="14:16" hidden="1">
      <c r="N586" t="s">
        <v>1609</v>
      </c>
      <c r="O586">
        <v>95</v>
      </c>
      <c r="P586">
        <v>2</v>
      </c>
    </row>
    <row r="587" spans="14:16" hidden="1">
      <c r="N587" t="s">
        <v>1610</v>
      </c>
      <c r="O587">
        <v>92</v>
      </c>
      <c r="P587">
        <v>2</v>
      </c>
    </row>
    <row r="588" spans="14:16" hidden="1">
      <c r="N588" t="s">
        <v>1611</v>
      </c>
      <c r="O588">
        <v>90</v>
      </c>
      <c r="P588">
        <v>2</v>
      </c>
    </row>
    <row r="589" spans="14:16" hidden="1">
      <c r="N589" t="s">
        <v>1612</v>
      </c>
      <c r="O589">
        <v>88</v>
      </c>
      <c r="P589">
        <v>3</v>
      </c>
    </row>
    <row r="590" spans="14:16" hidden="1">
      <c r="N590" t="s">
        <v>1613</v>
      </c>
      <c r="O590">
        <v>86</v>
      </c>
      <c r="P590">
        <v>3</v>
      </c>
    </row>
    <row r="591" spans="14:16" hidden="1">
      <c r="N591" t="s">
        <v>1614</v>
      </c>
      <c r="O591">
        <v>84</v>
      </c>
      <c r="P591">
        <v>3</v>
      </c>
    </row>
    <row r="592" spans="14:16" hidden="1">
      <c r="N592" t="s">
        <v>1615</v>
      </c>
      <c r="O592">
        <v>82</v>
      </c>
      <c r="P592">
        <v>3</v>
      </c>
    </row>
    <row r="593" spans="14:16" hidden="1">
      <c r="N593" t="s">
        <v>1616</v>
      </c>
      <c r="O593">
        <v>79</v>
      </c>
      <c r="P593">
        <v>3</v>
      </c>
    </row>
    <row r="594" spans="14:16" hidden="1">
      <c r="N594" t="s">
        <v>1617</v>
      </c>
      <c r="O594">
        <v>76</v>
      </c>
      <c r="P594">
        <v>3</v>
      </c>
    </row>
    <row r="595" spans="14:16" hidden="1">
      <c r="N595" t="s">
        <v>1618</v>
      </c>
      <c r="O595">
        <v>72</v>
      </c>
      <c r="P595">
        <v>4</v>
      </c>
    </row>
    <row r="596" spans="14:16" hidden="1">
      <c r="N596" t="s">
        <v>1619</v>
      </c>
      <c r="O596">
        <v>68</v>
      </c>
      <c r="P596">
        <v>4</v>
      </c>
    </row>
    <row r="597" spans="14:16" hidden="1">
      <c r="N597" t="s">
        <v>1620</v>
      </c>
      <c r="O597">
        <v>65</v>
      </c>
      <c r="P597">
        <v>4</v>
      </c>
    </row>
    <row r="598" spans="14:16" hidden="1">
      <c r="N598" t="s">
        <v>1621</v>
      </c>
      <c r="O598">
        <v>63</v>
      </c>
      <c r="P598">
        <v>4</v>
      </c>
    </row>
    <row r="599" spans="14:16" hidden="1">
      <c r="N599" t="s">
        <v>1622</v>
      </c>
      <c r="O599">
        <v>60</v>
      </c>
      <c r="P599">
        <v>4</v>
      </c>
    </row>
    <row r="600" spans="14:16" hidden="1">
      <c r="N600" t="s">
        <v>1623</v>
      </c>
      <c r="O600">
        <v>57</v>
      </c>
      <c r="P600">
        <v>5</v>
      </c>
    </row>
    <row r="601" spans="14:16" hidden="1">
      <c r="N601" t="s">
        <v>1624</v>
      </c>
      <c r="O601">
        <v>54</v>
      </c>
      <c r="P601">
        <v>5</v>
      </c>
    </row>
    <row r="602" spans="14:16" hidden="1">
      <c r="N602" t="s">
        <v>1625</v>
      </c>
      <c r="O602">
        <v>51</v>
      </c>
      <c r="P602">
        <v>5</v>
      </c>
    </row>
    <row r="603" spans="14:16" hidden="1">
      <c r="N603" t="s">
        <v>1626</v>
      </c>
      <c r="O603">
        <v>49</v>
      </c>
      <c r="P603">
        <v>5</v>
      </c>
    </row>
    <row r="604" spans="14:16" hidden="1">
      <c r="N604" t="s">
        <v>1627</v>
      </c>
      <c r="O604">
        <v>44</v>
      </c>
      <c r="P604">
        <v>5</v>
      </c>
    </row>
    <row r="605" spans="14:16" hidden="1">
      <c r="N605" t="s">
        <v>1628</v>
      </c>
      <c r="O605">
        <v>40</v>
      </c>
      <c r="P605">
        <v>5</v>
      </c>
    </row>
    <row r="606" spans="14:16" hidden="1">
      <c r="N606" t="s">
        <v>1629</v>
      </c>
      <c r="O606">
        <v>37</v>
      </c>
      <c r="P606">
        <v>6</v>
      </c>
    </row>
    <row r="607" spans="14:16" hidden="1">
      <c r="N607" t="s">
        <v>1630</v>
      </c>
      <c r="O607">
        <v>34</v>
      </c>
      <c r="P607">
        <v>6</v>
      </c>
    </row>
    <row r="608" spans="14:16" hidden="1">
      <c r="N608" t="s">
        <v>1631</v>
      </c>
      <c r="O608">
        <v>32</v>
      </c>
      <c r="P608">
        <v>6</v>
      </c>
    </row>
    <row r="609" spans="14:16" hidden="1">
      <c r="N609" t="s">
        <v>1632</v>
      </c>
      <c r="O609">
        <v>29</v>
      </c>
      <c r="P609">
        <v>6</v>
      </c>
    </row>
    <row r="610" spans="14:16" hidden="1">
      <c r="N610" t="s">
        <v>1633</v>
      </c>
      <c r="O610">
        <v>26</v>
      </c>
      <c r="P610">
        <v>6</v>
      </c>
    </row>
    <row r="611" spans="14:16" hidden="1">
      <c r="N611" t="s">
        <v>1634</v>
      </c>
      <c r="O611">
        <v>23</v>
      </c>
      <c r="P611">
        <v>6</v>
      </c>
    </row>
    <row r="612" spans="14:16" hidden="1">
      <c r="N612" t="s">
        <v>1635</v>
      </c>
      <c r="O612">
        <v>20</v>
      </c>
      <c r="P612">
        <v>7</v>
      </c>
    </row>
    <row r="613" spans="14:16" hidden="1">
      <c r="N613" t="s">
        <v>1636</v>
      </c>
      <c r="O613">
        <v>16</v>
      </c>
      <c r="P613">
        <v>7</v>
      </c>
    </row>
    <row r="614" spans="14:16" hidden="1">
      <c r="N614" t="s">
        <v>1637</v>
      </c>
      <c r="O614">
        <v>12</v>
      </c>
      <c r="P614">
        <v>7</v>
      </c>
    </row>
    <row r="615" spans="14:16" hidden="1">
      <c r="N615" t="s">
        <v>1638</v>
      </c>
      <c r="O615">
        <v>10</v>
      </c>
      <c r="P615">
        <v>7</v>
      </c>
    </row>
    <row r="616" spans="14:16" hidden="1">
      <c r="N616" t="s">
        <v>1639</v>
      </c>
      <c r="O616">
        <v>8</v>
      </c>
      <c r="P616">
        <v>8</v>
      </c>
    </row>
    <row r="617" spans="14:16" hidden="1">
      <c r="N617" t="s">
        <v>1640</v>
      </c>
      <c r="O617">
        <v>6</v>
      </c>
      <c r="P617">
        <v>8</v>
      </c>
    </row>
    <row r="618" spans="14:16" hidden="1">
      <c r="N618" t="s">
        <v>1641</v>
      </c>
      <c r="O618">
        <v>4</v>
      </c>
      <c r="P618">
        <v>8</v>
      </c>
    </row>
    <row r="619" spans="14:16" hidden="1">
      <c r="N619" t="s">
        <v>1642</v>
      </c>
      <c r="O619">
        <v>3</v>
      </c>
      <c r="P619">
        <v>9</v>
      </c>
    </row>
    <row r="620" spans="14:16" hidden="1">
      <c r="N620" t="s">
        <v>1643</v>
      </c>
      <c r="O620">
        <v>2</v>
      </c>
      <c r="P620">
        <v>9</v>
      </c>
    </row>
    <row r="621" spans="14:16" hidden="1">
      <c r="N621" t="s">
        <v>1644</v>
      </c>
      <c r="O621">
        <v>1</v>
      </c>
      <c r="P621">
        <v>9</v>
      </c>
    </row>
    <row r="622" spans="14:16" hidden="1">
      <c r="N622" t="s">
        <v>1645</v>
      </c>
      <c r="O622">
        <v>1</v>
      </c>
      <c r="P622">
        <v>9</v>
      </c>
    </row>
    <row r="623" spans="14:16" hidden="1">
      <c r="N623" t="s">
        <v>1646</v>
      </c>
      <c r="O623">
        <v>0</v>
      </c>
      <c r="P623">
        <v>9</v>
      </c>
    </row>
    <row r="624" spans="14:16" hidden="1">
      <c r="N624" t="s">
        <v>1647</v>
      </c>
      <c r="O624">
        <v>0</v>
      </c>
      <c r="P624">
        <v>9</v>
      </c>
    </row>
    <row r="625" spans="14:16" hidden="1">
      <c r="N625" t="s">
        <v>1648</v>
      </c>
      <c r="O625">
        <v>94</v>
      </c>
      <c r="P625">
        <v>1</v>
      </c>
    </row>
    <row r="626" spans="14:16" hidden="1">
      <c r="N626" t="s">
        <v>1649</v>
      </c>
      <c r="O626">
        <v>87</v>
      </c>
      <c r="P626">
        <v>3</v>
      </c>
    </row>
    <row r="627" spans="14:16" hidden="1">
      <c r="N627" t="s">
        <v>1650</v>
      </c>
      <c r="O627">
        <v>83</v>
      </c>
      <c r="P627">
        <v>3</v>
      </c>
    </row>
    <row r="628" spans="14:16" hidden="1">
      <c r="N628" t="s">
        <v>1651</v>
      </c>
      <c r="O628">
        <v>78</v>
      </c>
      <c r="P628">
        <v>3</v>
      </c>
    </row>
    <row r="629" spans="14:16" hidden="1">
      <c r="N629" t="s">
        <v>1652</v>
      </c>
      <c r="O629">
        <v>73</v>
      </c>
      <c r="P629">
        <v>4</v>
      </c>
    </row>
    <row r="630" spans="14:16" hidden="1">
      <c r="N630" t="s">
        <v>1653</v>
      </c>
      <c r="O630">
        <v>67</v>
      </c>
      <c r="P630">
        <v>4</v>
      </c>
    </row>
    <row r="631" spans="14:16" hidden="1">
      <c r="N631" t="s">
        <v>1654</v>
      </c>
      <c r="O631">
        <v>64</v>
      </c>
      <c r="P631">
        <v>4</v>
      </c>
    </row>
    <row r="632" spans="14:16" hidden="1">
      <c r="N632" t="s">
        <v>1655</v>
      </c>
      <c r="O632">
        <v>61</v>
      </c>
      <c r="P632">
        <v>4</v>
      </c>
    </row>
    <row r="633" spans="14:16" hidden="1">
      <c r="N633" t="s">
        <v>1656</v>
      </c>
      <c r="O633">
        <v>58</v>
      </c>
      <c r="P633">
        <v>5</v>
      </c>
    </row>
    <row r="634" spans="14:16" hidden="1">
      <c r="N634" t="s">
        <v>1657</v>
      </c>
      <c r="O634">
        <v>56</v>
      </c>
      <c r="P634">
        <v>5</v>
      </c>
    </row>
    <row r="635" spans="14:16" hidden="1">
      <c r="N635" t="s">
        <v>1658</v>
      </c>
      <c r="O635">
        <v>53</v>
      </c>
      <c r="P635">
        <v>5</v>
      </c>
    </row>
    <row r="636" spans="14:16" hidden="1">
      <c r="N636" t="s">
        <v>1659</v>
      </c>
      <c r="O636">
        <v>52</v>
      </c>
      <c r="P636">
        <v>5</v>
      </c>
    </row>
    <row r="637" spans="14:16" hidden="1">
      <c r="N637" t="s">
        <v>1660</v>
      </c>
      <c r="O637">
        <v>49</v>
      </c>
      <c r="P637">
        <v>5</v>
      </c>
    </row>
    <row r="638" spans="14:16" hidden="1">
      <c r="N638" t="s">
        <v>1661</v>
      </c>
      <c r="O638">
        <v>48</v>
      </c>
      <c r="P638">
        <v>5</v>
      </c>
    </row>
    <row r="639" spans="14:16" hidden="1">
      <c r="N639" t="s">
        <v>1662</v>
      </c>
      <c r="O639">
        <v>47</v>
      </c>
      <c r="P639">
        <v>5</v>
      </c>
    </row>
    <row r="640" spans="14:16" hidden="1">
      <c r="N640" t="s">
        <v>1663</v>
      </c>
      <c r="O640">
        <v>46</v>
      </c>
      <c r="P640">
        <v>5</v>
      </c>
    </row>
    <row r="641" spans="14:16" hidden="1">
      <c r="N641" t="s">
        <v>1664</v>
      </c>
      <c r="O641">
        <v>44</v>
      </c>
      <c r="P641">
        <v>5</v>
      </c>
    </row>
    <row r="642" spans="14:16" hidden="1">
      <c r="N642" t="s">
        <v>1665</v>
      </c>
      <c r="O642">
        <v>42</v>
      </c>
      <c r="P642">
        <v>5</v>
      </c>
    </row>
    <row r="643" spans="14:16" hidden="1">
      <c r="N643" t="s">
        <v>1666</v>
      </c>
      <c r="O643">
        <v>40</v>
      </c>
      <c r="P643">
        <v>5</v>
      </c>
    </row>
    <row r="644" spans="14:16" hidden="1">
      <c r="N644" t="s">
        <v>1667</v>
      </c>
      <c r="O644">
        <v>38</v>
      </c>
      <c r="P644">
        <v>6</v>
      </c>
    </row>
    <row r="645" spans="14:16" hidden="1">
      <c r="N645" t="s">
        <v>1668</v>
      </c>
      <c r="O645">
        <v>35</v>
      </c>
      <c r="P645">
        <v>6</v>
      </c>
    </row>
    <row r="646" spans="14:16" hidden="1">
      <c r="N646" t="s">
        <v>1669</v>
      </c>
      <c r="O646">
        <v>33</v>
      </c>
      <c r="P646">
        <v>6</v>
      </c>
    </row>
    <row r="647" spans="14:16" hidden="1">
      <c r="N647" t="s">
        <v>1670</v>
      </c>
      <c r="O647">
        <v>29</v>
      </c>
      <c r="P647">
        <v>6</v>
      </c>
    </row>
    <row r="648" spans="14:16" hidden="1">
      <c r="N648" t="s">
        <v>1671</v>
      </c>
      <c r="O648">
        <v>26</v>
      </c>
      <c r="P648">
        <v>6</v>
      </c>
    </row>
    <row r="649" spans="14:16" hidden="1">
      <c r="N649" t="s">
        <v>1672</v>
      </c>
      <c r="O649">
        <v>20</v>
      </c>
      <c r="P649">
        <v>6</v>
      </c>
    </row>
    <row r="650" spans="14:16" hidden="1">
      <c r="N650" t="s">
        <v>1673</v>
      </c>
      <c r="O650">
        <v>15</v>
      </c>
      <c r="P650">
        <v>7</v>
      </c>
    </row>
    <row r="651" spans="14:16" hidden="1">
      <c r="N651" t="s">
        <v>1674</v>
      </c>
      <c r="O651">
        <v>10</v>
      </c>
      <c r="P651">
        <v>7</v>
      </c>
    </row>
    <row r="652" spans="14:16" hidden="1">
      <c r="N652" t="s">
        <v>1675</v>
      </c>
      <c r="O652">
        <v>6</v>
      </c>
      <c r="P652">
        <v>8</v>
      </c>
    </row>
    <row r="653" spans="14:16" hidden="1">
      <c r="N653" t="s">
        <v>1676</v>
      </c>
      <c r="O653">
        <v>3</v>
      </c>
      <c r="P653">
        <v>8</v>
      </c>
    </row>
    <row r="654" spans="14:16" hidden="1">
      <c r="N654" t="s">
        <v>1677</v>
      </c>
      <c r="O654">
        <v>1</v>
      </c>
      <c r="P654">
        <v>9</v>
      </c>
    </row>
    <row r="655" spans="14:16" hidden="1">
      <c r="N655" t="s">
        <v>1678</v>
      </c>
      <c r="O655">
        <v>0</v>
      </c>
      <c r="P655">
        <v>9</v>
      </c>
    </row>
    <row r="656" spans="14:16" hidden="1">
      <c r="N656" t="s">
        <v>1679</v>
      </c>
      <c r="O656">
        <v>0</v>
      </c>
      <c r="P656">
        <v>9</v>
      </c>
    </row>
    <row r="657" spans="14:16" hidden="1">
      <c r="N657" t="s">
        <v>1680</v>
      </c>
      <c r="O657">
        <v>100</v>
      </c>
      <c r="P657">
        <v>1</v>
      </c>
    </row>
    <row r="658" spans="14:16" hidden="1">
      <c r="N658" t="s">
        <v>1681</v>
      </c>
      <c r="O658">
        <v>99</v>
      </c>
      <c r="P658">
        <v>1</v>
      </c>
    </row>
    <row r="659" spans="14:16" hidden="1">
      <c r="N659" t="s">
        <v>1682</v>
      </c>
      <c r="O659">
        <v>97</v>
      </c>
      <c r="P659">
        <v>1</v>
      </c>
    </row>
    <row r="660" spans="14:16" hidden="1">
      <c r="N660" t="s">
        <v>1683</v>
      </c>
      <c r="O660">
        <v>94</v>
      </c>
      <c r="P660">
        <v>1</v>
      </c>
    </row>
    <row r="661" spans="14:16" hidden="1">
      <c r="N661" t="s">
        <v>1684</v>
      </c>
      <c r="O661">
        <v>91</v>
      </c>
      <c r="P661">
        <v>2</v>
      </c>
    </row>
    <row r="662" spans="14:16" hidden="1">
      <c r="N662" t="s">
        <v>1685</v>
      </c>
      <c r="O662">
        <v>89</v>
      </c>
      <c r="P662">
        <v>2</v>
      </c>
    </row>
    <row r="663" spans="14:16" hidden="1">
      <c r="N663" t="s">
        <v>1686</v>
      </c>
      <c r="O663">
        <v>86</v>
      </c>
      <c r="P663">
        <v>3</v>
      </c>
    </row>
    <row r="664" spans="14:16" hidden="1">
      <c r="N664" t="s">
        <v>1687</v>
      </c>
      <c r="O664">
        <v>82</v>
      </c>
      <c r="P664">
        <v>3</v>
      </c>
    </row>
    <row r="665" spans="14:16" hidden="1">
      <c r="N665" t="s">
        <v>1688</v>
      </c>
      <c r="O665">
        <v>77</v>
      </c>
      <c r="P665">
        <v>3</v>
      </c>
    </row>
    <row r="666" spans="14:16" hidden="1">
      <c r="N666" t="s">
        <v>1689</v>
      </c>
      <c r="O666">
        <v>72</v>
      </c>
      <c r="P666">
        <v>4</v>
      </c>
    </row>
    <row r="667" spans="14:16" hidden="1">
      <c r="N667" t="s">
        <v>1690</v>
      </c>
      <c r="O667">
        <v>69</v>
      </c>
      <c r="P667">
        <v>4</v>
      </c>
    </row>
    <row r="668" spans="14:16" hidden="1">
      <c r="N668" t="s">
        <v>1691</v>
      </c>
      <c r="O668">
        <v>66</v>
      </c>
      <c r="P668">
        <v>4</v>
      </c>
    </row>
    <row r="669" spans="14:16" hidden="1">
      <c r="N669" t="s">
        <v>1692</v>
      </c>
      <c r="O669">
        <v>61</v>
      </c>
      <c r="P669">
        <v>4</v>
      </c>
    </row>
    <row r="670" spans="14:16" hidden="1">
      <c r="N670" t="s">
        <v>1693</v>
      </c>
      <c r="O670">
        <v>56</v>
      </c>
      <c r="P670">
        <v>5</v>
      </c>
    </row>
    <row r="671" spans="14:16" hidden="1">
      <c r="N671" t="s">
        <v>1694</v>
      </c>
      <c r="O671">
        <v>54</v>
      </c>
      <c r="P671">
        <v>5</v>
      </c>
    </row>
    <row r="672" spans="14:16" hidden="1">
      <c r="N672" t="s">
        <v>1695</v>
      </c>
      <c r="O672">
        <v>51</v>
      </c>
      <c r="P672">
        <v>5</v>
      </c>
    </row>
    <row r="673" spans="14:16" hidden="1">
      <c r="N673" t="s">
        <v>1696</v>
      </c>
      <c r="O673">
        <v>49</v>
      </c>
      <c r="P673">
        <v>5</v>
      </c>
    </row>
    <row r="674" spans="14:16" hidden="1">
      <c r="N674" t="s">
        <v>1697</v>
      </c>
      <c r="O674">
        <v>45</v>
      </c>
      <c r="P674">
        <v>5</v>
      </c>
    </row>
    <row r="675" spans="14:16" hidden="1">
      <c r="N675" t="s">
        <v>1698</v>
      </c>
      <c r="O675">
        <v>42</v>
      </c>
      <c r="P675">
        <v>5</v>
      </c>
    </row>
    <row r="676" spans="14:16" hidden="1">
      <c r="N676" t="s">
        <v>1699</v>
      </c>
      <c r="O676">
        <v>40</v>
      </c>
      <c r="P676">
        <v>5</v>
      </c>
    </row>
    <row r="677" spans="14:16" hidden="1">
      <c r="N677" t="s">
        <v>1700</v>
      </c>
      <c r="O677">
        <v>38</v>
      </c>
      <c r="P677">
        <v>6</v>
      </c>
    </row>
    <row r="678" spans="14:16" hidden="1">
      <c r="N678" t="s">
        <v>1701</v>
      </c>
      <c r="O678">
        <v>36</v>
      </c>
      <c r="P678">
        <v>6</v>
      </c>
    </row>
    <row r="679" spans="14:16" hidden="1">
      <c r="N679" t="s">
        <v>1702</v>
      </c>
      <c r="O679">
        <v>34</v>
      </c>
      <c r="P679">
        <v>6</v>
      </c>
    </row>
    <row r="680" spans="14:16" hidden="1">
      <c r="N680" t="s">
        <v>1703</v>
      </c>
      <c r="O680">
        <v>31</v>
      </c>
      <c r="P680">
        <v>6</v>
      </c>
    </row>
    <row r="681" spans="14:16" hidden="1">
      <c r="N681" t="s">
        <v>1704</v>
      </c>
      <c r="O681">
        <v>29</v>
      </c>
      <c r="P681">
        <v>6</v>
      </c>
    </row>
    <row r="682" spans="14:16" hidden="1">
      <c r="N682" t="s">
        <v>1705</v>
      </c>
      <c r="O682">
        <v>27</v>
      </c>
      <c r="P682">
        <v>6</v>
      </c>
    </row>
    <row r="683" spans="14:16" hidden="1">
      <c r="N683" t="s">
        <v>1706</v>
      </c>
      <c r="O683">
        <v>25</v>
      </c>
      <c r="P683">
        <v>6</v>
      </c>
    </row>
    <row r="684" spans="14:16" hidden="1">
      <c r="N684" t="s">
        <v>1707</v>
      </c>
      <c r="O684">
        <v>22</v>
      </c>
      <c r="P684">
        <v>6</v>
      </c>
    </row>
    <row r="685" spans="14:16" hidden="1">
      <c r="N685" t="s">
        <v>1708</v>
      </c>
      <c r="O685">
        <v>19</v>
      </c>
      <c r="P685">
        <v>7</v>
      </c>
    </row>
    <row r="686" spans="14:16" hidden="1">
      <c r="N686" t="s">
        <v>1709</v>
      </c>
      <c r="O686">
        <v>16</v>
      </c>
      <c r="P686">
        <v>7</v>
      </c>
    </row>
    <row r="687" spans="14:16" hidden="1">
      <c r="N687" t="s">
        <v>1710</v>
      </c>
      <c r="O687">
        <v>14</v>
      </c>
      <c r="P687">
        <v>7</v>
      </c>
    </row>
    <row r="688" spans="14:16" hidden="1">
      <c r="N688" t="s">
        <v>1711</v>
      </c>
      <c r="O688">
        <v>12</v>
      </c>
      <c r="P688">
        <v>7</v>
      </c>
    </row>
    <row r="689" spans="14:16" hidden="1">
      <c r="N689" t="s">
        <v>1712</v>
      </c>
      <c r="O689">
        <v>9</v>
      </c>
      <c r="P689">
        <v>8</v>
      </c>
    </row>
    <row r="690" spans="14:16" hidden="1">
      <c r="N690" t="s">
        <v>1713</v>
      </c>
      <c r="O690">
        <v>6</v>
      </c>
      <c r="P690">
        <v>8</v>
      </c>
    </row>
    <row r="691" spans="14:16" hidden="1">
      <c r="N691" t="s">
        <v>1714</v>
      </c>
      <c r="O691">
        <v>4</v>
      </c>
      <c r="P691">
        <v>8</v>
      </c>
    </row>
    <row r="692" spans="14:16" hidden="1">
      <c r="N692" t="s">
        <v>1715</v>
      </c>
      <c r="O692">
        <v>3</v>
      </c>
      <c r="P692">
        <v>9</v>
      </c>
    </row>
    <row r="693" spans="14:16" hidden="1">
      <c r="N693" t="s">
        <v>1716</v>
      </c>
      <c r="O693">
        <v>1</v>
      </c>
      <c r="P693">
        <v>9</v>
      </c>
    </row>
    <row r="694" spans="14:16" hidden="1">
      <c r="N694" t="s">
        <v>1717</v>
      </c>
      <c r="O694">
        <v>1</v>
      </c>
      <c r="P694">
        <v>9</v>
      </c>
    </row>
    <row r="695" spans="14:16" hidden="1">
      <c r="N695" t="s">
        <v>1718</v>
      </c>
      <c r="O695">
        <v>0</v>
      </c>
      <c r="P695">
        <v>9</v>
      </c>
    </row>
    <row r="696" spans="14:16" hidden="1">
      <c r="N696" t="s">
        <v>1719</v>
      </c>
      <c r="O696">
        <v>0</v>
      </c>
      <c r="P696">
        <v>9</v>
      </c>
    </row>
    <row r="697" spans="14:16" hidden="1">
      <c r="N697" t="s">
        <v>1720</v>
      </c>
      <c r="O697">
        <v>0</v>
      </c>
      <c r="P697">
        <v>9</v>
      </c>
    </row>
    <row r="698" spans="14:16" hidden="1">
      <c r="N698" t="s">
        <v>1721</v>
      </c>
      <c r="O698">
        <v>99</v>
      </c>
      <c r="P698">
        <v>1</v>
      </c>
    </row>
    <row r="699" spans="14:16" hidden="1">
      <c r="N699" t="s">
        <v>1722</v>
      </c>
      <c r="O699">
        <v>96</v>
      </c>
      <c r="P699">
        <v>1</v>
      </c>
    </row>
    <row r="700" spans="14:16" hidden="1">
      <c r="N700" t="s">
        <v>1723</v>
      </c>
      <c r="O700">
        <v>93</v>
      </c>
      <c r="P700">
        <v>2</v>
      </c>
    </row>
    <row r="701" spans="14:16" hidden="1">
      <c r="N701" t="s">
        <v>1724</v>
      </c>
      <c r="O701">
        <v>88</v>
      </c>
      <c r="P701">
        <v>2</v>
      </c>
    </row>
    <row r="702" spans="14:16" hidden="1">
      <c r="N702" t="s">
        <v>1725</v>
      </c>
      <c r="O702">
        <v>84</v>
      </c>
      <c r="P702">
        <v>3</v>
      </c>
    </row>
    <row r="703" spans="14:16" hidden="1">
      <c r="N703" t="s">
        <v>1726</v>
      </c>
      <c r="O703">
        <v>81</v>
      </c>
      <c r="P703">
        <v>3</v>
      </c>
    </row>
    <row r="704" spans="14:16" hidden="1">
      <c r="N704" t="s">
        <v>1727</v>
      </c>
      <c r="O704">
        <v>76</v>
      </c>
      <c r="P704">
        <v>3</v>
      </c>
    </row>
    <row r="705" spans="14:16" hidden="1">
      <c r="N705" t="s">
        <v>1728</v>
      </c>
      <c r="O705">
        <v>70</v>
      </c>
      <c r="P705">
        <v>4</v>
      </c>
    </row>
    <row r="706" spans="14:16" hidden="1">
      <c r="N706" t="s">
        <v>1729</v>
      </c>
      <c r="O706">
        <v>67</v>
      </c>
      <c r="P706">
        <v>4</v>
      </c>
    </row>
    <row r="707" spans="14:16" hidden="1">
      <c r="N707" t="s">
        <v>1730</v>
      </c>
      <c r="O707">
        <v>62</v>
      </c>
      <c r="P707">
        <v>4</v>
      </c>
    </row>
    <row r="708" spans="14:16" hidden="1">
      <c r="N708" t="s">
        <v>1731</v>
      </c>
      <c r="O708">
        <v>58</v>
      </c>
      <c r="P708">
        <v>5</v>
      </c>
    </row>
    <row r="709" spans="14:16" hidden="1">
      <c r="N709" t="s">
        <v>1732</v>
      </c>
      <c r="O709">
        <v>56</v>
      </c>
      <c r="P709">
        <v>5</v>
      </c>
    </row>
    <row r="710" spans="14:16" hidden="1">
      <c r="N710" t="s">
        <v>1733</v>
      </c>
      <c r="O710">
        <v>53</v>
      </c>
      <c r="P710">
        <v>5</v>
      </c>
    </row>
    <row r="711" spans="14:16" hidden="1">
      <c r="N711" t="s">
        <v>1734</v>
      </c>
      <c r="O711">
        <v>50</v>
      </c>
      <c r="P711">
        <v>5</v>
      </c>
    </row>
    <row r="712" spans="14:16" hidden="1">
      <c r="N712" t="s">
        <v>1735</v>
      </c>
      <c r="O712">
        <v>47</v>
      </c>
      <c r="P712">
        <v>5</v>
      </c>
    </row>
    <row r="713" spans="14:16" hidden="1">
      <c r="N713" t="s">
        <v>1736</v>
      </c>
      <c r="O713">
        <v>45</v>
      </c>
      <c r="P713">
        <v>5</v>
      </c>
    </row>
    <row r="714" spans="14:16" hidden="1">
      <c r="N714" t="s">
        <v>1737</v>
      </c>
      <c r="O714">
        <v>43</v>
      </c>
      <c r="P714">
        <v>5</v>
      </c>
    </row>
    <row r="715" spans="14:16" hidden="1">
      <c r="N715" t="s">
        <v>1738</v>
      </c>
      <c r="O715">
        <v>41</v>
      </c>
      <c r="P715">
        <v>5</v>
      </c>
    </row>
    <row r="716" spans="14:16" hidden="1">
      <c r="N716" t="s">
        <v>1739</v>
      </c>
      <c r="O716">
        <v>39</v>
      </c>
      <c r="P716">
        <v>6</v>
      </c>
    </row>
    <row r="717" spans="14:16" hidden="1">
      <c r="N717" t="s">
        <v>1740</v>
      </c>
      <c r="O717">
        <v>38</v>
      </c>
      <c r="P717">
        <v>6</v>
      </c>
    </row>
    <row r="718" spans="14:16" hidden="1">
      <c r="N718" t="s">
        <v>1741</v>
      </c>
      <c r="O718">
        <v>35</v>
      </c>
      <c r="P718">
        <v>6</v>
      </c>
    </row>
    <row r="719" spans="14:16" hidden="1">
      <c r="N719" t="s">
        <v>1742</v>
      </c>
      <c r="O719">
        <v>33</v>
      </c>
      <c r="P719">
        <v>6</v>
      </c>
    </row>
    <row r="720" spans="14:16" hidden="1">
      <c r="N720" t="s">
        <v>1743</v>
      </c>
      <c r="O720">
        <v>32</v>
      </c>
      <c r="P720">
        <v>6</v>
      </c>
    </row>
    <row r="721" spans="14:16" hidden="1">
      <c r="N721" t="s">
        <v>1744</v>
      </c>
      <c r="O721">
        <v>29</v>
      </c>
      <c r="P721">
        <v>6</v>
      </c>
    </row>
    <row r="722" spans="14:16" hidden="1">
      <c r="N722" t="s">
        <v>1745</v>
      </c>
      <c r="O722">
        <v>26</v>
      </c>
      <c r="P722">
        <v>6</v>
      </c>
    </row>
    <row r="723" spans="14:16" hidden="1">
      <c r="N723" t="s">
        <v>1746</v>
      </c>
      <c r="O723">
        <v>24</v>
      </c>
      <c r="P723">
        <v>6</v>
      </c>
    </row>
    <row r="724" spans="14:16" hidden="1">
      <c r="N724" t="s">
        <v>1747</v>
      </c>
      <c r="O724">
        <v>21</v>
      </c>
      <c r="P724">
        <v>6</v>
      </c>
    </row>
    <row r="725" spans="14:16" hidden="1">
      <c r="N725" t="s">
        <v>1748</v>
      </c>
      <c r="O725">
        <v>18</v>
      </c>
      <c r="P725">
        <v>7</v>
      </c>
    </row>
    <row r="726" spans="14:16" hidden="1">
      <c r="N726" t="s">
        <v>1749</v>
      </c>
      <c r="O726">
        <v>14</v>
      </c>
      <c r="P726">
        <v>7</v>
      </c>
    </row>
    <row r="727" spans="14:16" hidden="1">
      <c r="N727" t="s">
        <v>1750</v>
      </c>
      <c r="O727">
        <v>10</v>
      </c>
      <c r="P727">
        <v>7</v>
      </c>
    </row>
    <row r="728" spans="14:16" hidden="1">
      <c r="N728" t="s">
        <v>1751</v>
      </c>
      <c r="O728">
        <v>8</v>
      </c>
      <c r="P728">
        <v>8</v>
      </c>
    </row>
    <row r="729" spans="14:16" hidden="1">
      <c r="N729" t="s">
        <v>1752</v>
      </c>
      <c r="O729">
        <v>5</v>
      </c>
      <c r="P729">
        <v>8</v>
      </c>
    </row>
    <row r="730" spans="14:16" hidden="1">
      <c r="N730" t="s">
        <v>1753</v>
      </c>
      <c r="O730">
        <v>3</v>
      </c>
      <c r="P730">
        <v>9</v>
      </c>
    </row>
    <row r="731" spans="14:16" hidden="1">
      <c r="N731" t="s">
        <v>1754</v>
      </c>
      <c r="O731">
        <v>2</v>
      </c>
      <c r="P731">
        <v>9</v>
      </c>
    </row>
    <row r="732" spans="14:16" hidden="1">
      <c r="N732" t="s">
        <v>1755</v>
      </c>
      <c r="O732">
        <v>1</v>
      </c>
      <c r="P732">
        <v>9</v>
      </c>
    </row>
    <row r="733" spans="14:16" hidden="1">
      <c r="N733" t="s">
        <v>1756</v>
      </c>
      <c r="O733">
        <v>0</v>
      </c>
      <c r="P733">
        <v>9</v>
      </c>
    </row>
    <row r="734" spans="14:16" hidden="1">
      <c r="N734" t="s">
        <v>1757</v>
      </c>
      <c r="O734">
        <v>0</v>
      </c>
      <c r="P734">
        <v>9</v>
      </c>
    </row>
    <row r="735" spans="14:16" hidden="1">
      <c r="N735" t="s">
        <v>1758</v>
      </c>
      <c r="O735">
        <v>96</v>
      </c>
      <c r="P735">
        <v>1</v>
      </c>
    </row>
    <row r="736" spans="14:16" hidden="1">
      <c r="N736" t="s">
        <v>1759</v>
      </c>
      <c r="O736">
        <v>91</v>
      </c>
      <c r="P736">
        <v>2</v>
      </c>
    </row>
    <row r="737" spans="14:16" hidden="1">
      <c r="N737" t="s">
        <v>1760</v>
      </c>
      <c r="O737">
        <v>86</v>
      </c>
      <c r="P737">
        <v>2</v>
      </c>
    </row>
    <row r="738" spans="14:16" hidden="1">
      <c r="N738" t="s">
        <v>1761</v>
      </c>
      <c r="O738">
        <v>81</v>
      </c>
      <c r="P738">
        <v>3</v>
      </c>
    </row>
    <row r="739" spans="14:16" hidden="1">
      <c r="N739" t="s">
        <v>1762</v>
      </c>
      <c r="O739">
        <v>76</v>
      </c>
      <c r="P739">
        <v>3</v>
      </c>
    </row>
    <row r="740" spans="14:16" hidden="1">
      <c r="N740" t="s">
        <v>1763</v>
      </c>
      <c r="O740">
        <v>72</v>
      </c>
      <c r="P740">
        <v>4</v>
      </c>
    </row>
    <row r="741" spans="14:16" hidden="1">
      <c r="N741" t="s">
        <v>1764</v>
      </c>
      <c r="O741">
        <v>68</v>
      </c>
      <c r="P741">
        <v>4</v>
      </c>
    </row>
    <row r="742" spans="14:16" hidden="1">
      <c r="N742" t="s">
        <v>1765</v>
      </c>
      <c r="O742">
        <v>66</v>
      </c>
      <c r="P742">
        <v>4</v>
      </c>
    </row>
    <row r="743" spans="14:16" hidden="1">
      <c r="N743" t="s">
        <v>1766</v>
      </c>
      <c r="O743">
        <v>63</v>
      </c>
      <c r="P743">
        <v>4</v>
      </c>
    </row>
    <row r="744" spans="14:16" hidden="1">
      <c r="N744" t="s">
        <v>1767</v>
      </c>
      <c r="O744">
        <v>60</v>
      </c>
      <c r="P744">
        <v>4</v>
      </c>
    </row>
    <row r="745" spans="14:16" hidden="1">
      <c r="N745" t="s">
        <v>1768</v>
      </c>
      <c r="O745">
        <v>58</v>
      </c>
      <c r="P745">
        <v>5</v>
      </c>
    </row>
    <row r="746" spans="14:16" hidden="1">
      <c r="N746" t="s">
        <v>1769</v>
      </c>
      <c r="O746">
        <v>56</v>
      </c>
      <c r="P746">
        <v>5</v>
      </c>
    </row>
    <row r="747" spans="14:16" hidden="1">
      <c r="N747" t="s">
        <v>1770</v>
      </c>
      <c r="O747">
        <v>53</v>
      </c>
      <c r="P747">
        <v>5</v>
      </c>
    </row>
    <row r="748" spans="14:16" hidden="1">
      <c r="N748" t="s">
        <v>1771</v>
      </c>
      <c r="O748">
        <v>51</v>
      </c>
      <c r="P748">
        <v>5</v>
      </c>
    </row>
    <row r="749" spans="14:16" hidden="1">
      <c r="N749" t="s">
        <v>1772</v>
      </c>
      <c r="O749">
        <v>49</v>
      </c>
      <c r="P749">
        <v>5</v>
      </c>
    </row>
    <row r="750" spans="14:16" hidden="1">
      <c r="N750" t="s">
        <v>1773</v>
      </c>
      <c r="O750">
        <v>47</v>
      </c>
      <c r="P750">
        <v>5</v>
      </c>
    </row>
    <row r="751" spans="14:16" hidden="1">
      <c r="N751" t="s">
        <v>1774</v>
      </c>
      <c r="O751">
        <v>45</v>
      </c>
      <c r="P751">
        <v>5</v>
      </c>
    </row>
    <row r="752" spans="14:16" hidden="1">
      <c r="N752" t="s">
        <v>1775</v>
      </c>
      <c r="O752">
        <v>42</v>
      </c>
      <c r="P752">
        <v>5</v>
      </c>
    </row>
    <row r="753" spans="14:16" hidden="1">
      <c r="N753" t="s">
        <v>1776</v>
      </c>
      <c r="O753">
        <v>41</v>
      </c>
      <c r="P753">
        <v>5</v>
      </c>
    </row>
    <row r="754" spans="14:16" hidden="1">
      <c r="N754" t="s">
        <v>1777</v>
      </c>
      <c r="O754">
        <v>38</v>
      </c>
      <c r="P754">
        <v>5</v>
      </c>
    </row>
    <row r="755" spans="14:16" hidden="1">
      <c r="N755" t="s">
        <v>1778</v>
      </c>
      <c r="O755">
        <v>35</v>
      </c>
      <c r="P755">
        <v>6</v>
      </c>
    </row>
    <row r="756" spans="14:16" hidden="1">
      <c r="N756" t="s">
        <v>1779</v>
      </c>
      <c r="O756">
        <v>32</v>
      </c>
      <c r="P756">
        <v>6</v>
      </c>
    </row>
    <row r="757" spans="14:16" hidden="1">
      <c r="N757" t="s">
        <v>1780</v>
      </c>
      <c r="O757">
        <v>29</v>
      </c>
      <c r="P757">
        <v>6</v>
      </c>
    </row>
    <row r="758" spans="14:16" hidden="1">
      <c r="N758" t="s">
        <v>1781</v>
      </c>
      <c r="O758">
        <v>26</v>
      </c>
      <c r="P758">
        <v>6</v>
      </c>
    </row>
    <row r="759" spans="14:16" hidden="1">
      <c r="N759" t="s">
        <v>1782</v>
      </c>
      <c r="O759">
        <v>22</v>
      </c>
      <c r="P759">
        <v>6</v>
      </c>
    </row>
    <row r="760" spans="14:16" hidden="1">
      <c r="N760" t="s">
        <v>1783</v>
      </c>
      <c r="O760">
        <v>18</v>
      </c>
      <c r="P760">
        <v>7</v>
      </c>
    </row>
    <row r="761" spans="14:16" hidden="1">
      <c r="N761" t="s">
        <v>1784</v>
      </c>
      <c r="O761">
        <v>16</v>
      </c>
      <c r="P761">
        <v>7</v>
      </c>
    </row>
    <row r="762" spans="14:16" hidden="1">
      <c r="N762" t="s">
        <v>1785</v>
      </c>
      <c r="O762">
        <v>12</v>
      </c>
      <c r="P762">
        <v>7</v>
      </c>
    </row>
    <row r="763" spans="14:16" hidden="1">
      <c r="N763" t="s">
        <v>1786</v>
      </c>
      <c r="O763">
        <v>8</v>
      </c>
      <c r="P763">
        <v>8</v>
      </c>
    </row>
    <row r="764" spans="14:16" hidden="1">
      <c r="N764" t="s">
        <v>1787</v>
      </c>
      <c r="O764">
        <v>6</v>
      </c>
      <c r="P764">
        <v>8</v>
      </c>
    </row>
    <row r="765" spans="14:16" hidden="1">
      <c r="N765" t="s">
        <v>1788</v>
      </c>
      <c r="O765">
        <v>3</v>
      </c>
      <c r="P765">
        <v>9</v>
      </c>
    </row>
    <row r="766" spans="14:16" hidden="1">
      <c r="N766" t="s">
        <v>1789</v>
      </c>
      <c r="O766">
        <v>2</v>
      </c>
      <c r="P766">
        <v>9</v>
      </c>
    </row>
    <row r="767" spans="14:16" hidden="1">
      <c r="N767" t="s">
        <v>1790</v>
      </c>
      <c r="O767">
        <v>1</v>
      </c>
      <c r="P767">
        <v>9</v>
      </c>
    </row>
    <row r="768" spans="14:16" hidden="1">
      <c r="N768" t="s">
        <v>1791</v>
      </c>
      <c r="O768">
        <v>0</v>
      </c>
      <c r="P768">
        <v>9</v>
      </c>
    </row>
    <row r="769" spans="14:16" hidden="1">
      <c r="N769" t="s">
        <v>1792</v>
      </c>
      <c r="O769">
        <v>0</v>
      </c>
      <c r="P769">
        <v>9</v>
      </c>
    </row>
    <row r="770" spans="14:16" hidden="1">
      <c r="N770" t="s">
        <v>1793</v>
      </c>
      <c r="O770">
        <v>0</v>
      </c>
      <c r="P770">
        <v>9</v>
      </c>
    </row>
    <row r="771" spans="14:16" hidden="1"/>
    <row r="772" spans="14:16" hidden="1"/>
    <row r="773" spans="14:16" hidden="1"/>
    <row r="774" spans="14:16" hidden="1"/>
    <row r="775" spans="14:16" hidden="1"/>
    <row r="776" spans="14:16" hidden="1"/>
    <row r="777" spans="14:16" hidden="1"/>
    <row r="778" spans="14:16" hidden="1"/>
    <row r="779" spans="14:16" hidden="1"/>
    <row r="780" spans="14:16" hidden="1"/>
    <row r="781" spans="14:16" hidden="1"/>
    <row r="782" spans="14:16" hidden="1"/>
    <row r="783" spans="14:16" hidden="1"/>
    <row r="784" spans="14:16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spans="12:12" hidden="1"/>
    <row r="1538" spans="12:12" hidden="1">
      <c r="L1538" s="56"/>
    </row>
    <row r="1539" spans="12:12" hidden="1">
      <c r="L1539" s="56"/>
    </row>
    <row r="1540" spans="12:12" hidden="1">
      <c r="L1540" s="56"/>
    </row>
    <row r="1541" spans="12:12" hidden="1">
      <c r="L1541" s="56"/>
    </row>
    <row r="1542" spans="12:12" hidden="1">
      <c r="L1542" s="56"/>
    </row>
    <row r="1543" spans="12:12" hidden="1">
      <c r="L1543" s="56"/>
    </row>
    <row r="1544" spans="12:12" hidden="1">
      <c r="L1544" s="56"/>
    </row>
    <row r="1545" spans="12:12" hidden="1">
      <c r="L1545" s="56"/>
    </row>
    <row r="1546" spans="12:12" hidden="1">
      <c r="L1546" s="57"/>
    </row>
    <row r="1547" spans="12:12" hidden="1">
      <c r="L1547" s="58"/>
    </row>
    <row r="1548" spans="12:12" hidden="1">
      <c r="L1548" s="58"/>
    </row>
    <row r="1549" spans="12:12" hidden="1">
      <c r="L1549" s="58"/>
    </row>
    <row r="1550" spans="12:12" hidden="1">
      <c r="L1550" s="58"/>
    </row>
    <row r="1551" spans="12:12" hidden="1">
      <c r="L1551" s="58"/>
    </row>
    <row r="1552" spans="12:12" hidden="1">
      <c r="L1552" s="58"/>
    </row>
    <row r="1553" spans="12:12" hidden="1">
      <c r="L1553" s="58"/>
    </row>
    <row r="1554" spans="12:12" hidden="1">
      <c r="L1554" s="58"/>
    </row>
    <row r="1555" spans="12:12" hidden="1">
      <c r="L1555" s="58"/>
    </row>
    <row r="1556" spans="12:12" hidden="1">
      <c r="L1556" s="58"/>
    </row>
    <row r="1557" spans="12:12" hidden="1">
      <c r="L1557" s="58"/>
    </row>
  </sheetData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"/>
  <sheetViews>
    <sheetView topLeftCell="A1048576" workbookViewId="0">
      <selection activeCell="G14" sqref="A1:XFD1048576"/>
    </sheetView>
  </sheetViews>
  <sheetFormatPr defaultRowHeight="16.5" zeroHeight="1"/>
  <cols>
    <col min="4" max="4" width="14.75" customWidth="1"/>
  </cols>
  <sheetData>
    <row r="1" spans="1:115" s="411" customFormat="1" ht="33" hidden="1">
      <c r="A1" s="408" t="s">
        <v>16</v>
      </c>
      <c r="B1" s="408" t="e">
        <f>CONCATENATE(ROUND(B3*100,2),"%","~",ROUND(B4*100,2),"%")</f>
        <v>#VALUE!</v>
      </c>
      <c r="C1" s="408" t="s">
        <v>17</v>
      </c>
      <c r="D1" s="408" t="str">
        <f>CONCATENATE(ROUND(D3*100,2),"%","~",ROUND(D4*100,2),"%")</f>
        <v>0.88%~0.96%</v>
      </c>
      <c r="E1" s="408" t="s">
        <v>18</v>
      </c>
      <c r="F1" s="408" t="str">
        <f>CONCATENATE(ROUND(F3*100,2),"%","~",ROUND(F4*100,2),"%")</f>
        <v>0.81%~0.88%</v>
      </c>
      <c r="G1" s="408" t="s">
        <v>19</v>
      </c>
      <c r="H1" s="408" t="str">
        <f>CONCATENATE(ROUND(H3*100,2),"%","~",ROUND(H4*100,2),"%")</f>
        <v>1.4%~1.51%</v>
      </c>
      <c r="I1" s="408" t="s">
        <v>20</v>
      </c>
      <c r="J1" s="408" t="str">
        <f>CONCATENATE(ROUND(J3*100,2),"%","~",ROUND(J4*100,2),"%")</f>
        <v>0.81%~0.88%</v>
      </c>
      <c r="K1" s="408" t="s">
        <v>21</v>
      </c>
      <c r="L1" s="408" t="str">
        <f>CONCATENATE(ROUND(L3*100,2),"%","~",ROUND(L4*100,2),"%")</f>
        <v>0.81%~0.88%</v>
      </c>
      <c r="M1" s="408" t="s">
        <v>22</v>
      </c>
      <c r="N1" s="408" t="str">
        <f>CONCATENATE(ROUND(N3*100,2),"%","~",ROUND(N4*100,2),"%")</f>
        <v>0.81%~0.88%</v>
      </c>
      <c r="O1" s="409" t="s">
        <v>236</v>
      </c>
      <c r="P1" s="408" t="str">
        <f>CONCATENATE(ROUND(P3*100,2),"%","~",ROUND(P4*100,2),"%")</f>
        <v>0.96%~1.03%</v>
      </c>
      <c r="Q1" s="408" t="s">
        <v>24</v>
      </c>
      <c r="R1" s="408" t="str">
        <f>CONCATENATE(ROUND(R3*100,2),"%","~",ROUND(R4*100,2),"%")</f>
        <v>0.96%~1.03%</v>
      </c>
      <c r="S1" s="408" t="s">
        <v>25</v>
      </c>
      <c r="T1" s="408" t="str">
        <f>CONCATENATE(ROUND(T3*100,2),"%","~",ROUND(T4*100,2),"%")</f>
        <v>1.18%~1.29%</v>
      </c>
      <c r="U1" s="408" t="s">
        <v>26</v>
      </c>
      <c r="V1" s="408" t="str">
        <f>CONCATENATE(ROUND(V3*100,2),"%","~",ROUND(V4*100,2),"%")</f>
        <v>0.88%~0.96%</v>
      </c>
      <c r="W1" s="408" t="s">
        <v>27</v>
      </c>
      <c r="X1" s="408" t="str">
        <f>CONCATENATE(ROUND(X3*100,2),"%","~",ROUND(X4*100,2),"%")</f>
        <v>1.29%~1.4%</v>
      </c>
      <c r="Y1" s="408" t="s">
        <v>28</v>
      </c>
      <c r="Z1" s="408" t="str">
        <f>CONCATENATE(ROUND(Z3*100,2),"%","~",ROUND(Z4*100,2),"%")</f>
        <v>1.1%~1.18%</v>
      </c>
      <c r="AA1" s="408" t="s">
        <v>29</v>
      </c>
      <c r="AB1" s="408" t="e">
        <f>CONCATENATE(ROUND(AB3*100,2),"%","~",ROUND(AB4*100,2),"%")</f>
        <v>#VALUE!</v>
      </c>
      <c r="AC1" s="408" t="s">
        <v>30</v>
      </c>
      <c r="AD1" s="408" t="str">
        <f>CONCATENATE(ROUND(AD3*100,2),"%","~",ROUND(AD4*100,2),"%")</f>
        <v>1.18%~1.29%</v>
      </c>
      <c r="AE1" s="408" t="s">
        <v>31</v>
      </c>
      <c r="AF1" s="408" t="str">
        <f>CONCATENATE(ROUND(AF3*100,2),"%","~",ROUND(AF4*100,2),"%")</f>
        <v>0.81%~0.88%</v>
      </c>
      <c r="AG1" s="408" t="s">
        <v>32</v>
      </c>
      <c r="AH1" s="408" t="str">
        <f>CONCATENATE(ROUND(AH3*100,2),"%","~",ROUND(AH4*100,2),"%")</f>
        <v>1.29%~1.4%</v>
      </c>
      <c r="AI1" s="408" t="s">
        <v>33</v>
      </c>
      <c r="AJ1" s="408" t="str">
        <f>CONCATENATE(ROUND(AJ3*100,2),"%","~",ROUND(AJ4*100,2),"%")</f>
        <v>0.88%~0.96%</v>
      </c>
      <c r="AK1" s="408" t="s">
        <v>34</v>
      </c>
      <c r="AL1" s="408" t="str">
        <f>CONCATENATE(ROUND(AL3*100,2),"%","~",ROUND(AL4*100,2),"%")</f>
        <v>1.4%~1.51%</v>
      </c>
      <c r="AM1" s="408" t="s">
        <v>35</v>
      </c>
      <c r="AN1" s="408" t="str">
        <f>CONCATENATE(ROUND(AN3*100,2),"%","~",ROUND(AN4*100,2),"%")</f>
        <v>1.18%~1.29%</v>
      </c>
      <c r="AO1" s="408" t="s">
        <v>36</v>
      </c>
      <c r="AP1" s="408" t="str">
        <f>CONCATENATE(ROUND(AP3*100,2),"%","~",ROUND(AP4*100,2),"%")</f>
        <v>1.91%~2.02%</v>
      </c>
      <c r="AQ1" s="408" t="s">
        <v>195</v>
      </c>
      <c r="AR1" s="408" t="str">
        <f>CONCATENATE(ROUND(AR3*100,2),"%","~",ROUND(AR4*100,2),"%")</f>
        <v>0.65%~0.74%</v>
      </c>
      <c r="AS1" s="408" t="s">
        <v>196</v>
      </c>
      <c r="AT1" s="408" t="str">
        <f>CONCATENATE(ROUND(AT3*100,2),"%","~",ROUND(AT4*100,2),"%")</f>
        <v>0.96%~1.03%</v>
      </c>
      <c r="AU1" s="408" t="s">
        <v>197</v>
      </c>
      <c r="AV1" s="408" t="str">
        <f>CONCATENATE(ROUND(AV3*100,2),"%","~",ROUND(AV4*100,2),"%")</f>
        <v>1.18%~1.29%</v>
      </c>
      <c r="AW1" s="408" t="s">
        <v>198</v>
      </c>
      <c r="AX1" s="408" t="str">
        <f>CONCATENATE(ROUND(AX3*100,2),"%","~",ROUND(AX4*100,2),"%")</f>
        <v>1.1%~1.18%</v>
      </c>
      <c r="AY1" s="408" t="s">
        <v>199</v>
      </c>
      <c r="AZ1" s="408" t="str">
        <f>CONCATENATE(ROUND(AZ3*100,2),"%","~",ROUND(AZ4*100,2),"%")</f>
        <v>1.03%~1.1%</v>
      </c>
      <c r="BA1" s="408" t="s">
        <v>200</v>
      </c>
      <c r="BB1" s="408" t="str">
        <f>CONCATENATE(ROUND(BB3*100,2),"%","~",ROUND(BB4*100,2),"%")</f>
        <v>0.96%~1.03%</v>
      </c>
      <c r="BC1" s="408" t="s">
        <v>201</v>
      </c>
      <c r="BD1" s="408" t="str">
        <f>CONCATENATE(ROUND(BD3*100,2),"%","~",ROUND(BD4*100,2),"%")</f>
        <v>1.1%~1.18%</v>
      </c>
      <c r="BE1" s="408" t="s">
        <v>202</v>
      </c>
      <c r="BF1" s="408" t="str">
        <f>CONCATENATE(ROUND(BF3*100,2),"%","~",ROUND(BF4*100,2),"%")</f>
        <v>0.88%~0.96%</v>
      </c>
      <c r="BG1" s="408" t="s">
        <v>203</v>
      </c>
      <c r="BH1" s="408" t="str">
        <f>CONCATENATE(ROUND(BH3*100,2),"%","~",ROUND(BH4*100,2),"%")</f>
        <v>0.37%~0.4%</v>
      </c>
      <c r="BI1" s="408" t="s">
        <v>204</v>
      </c>
      <c r="BJ1" s="408" t="str">
        <f>CONCATENATE(ROUND(BJ3*100,2),"%","~",ROUND(BJ4*100,2),"%")</f>
        <v>0.88%~0.96%</v>
      </c>
      <c r="BK1" s="408" t="s">
        <v>205</v>
      </c>
      <c r="BL1" s="408" t="str">
        <f>CONCATENATE(ROUND(BL3*100,2),"%","~",ROUND(BL4*100,2),"%")</f>
        <v>0.88%~0.96%</v>
      </c>
      <c r="BM1" s="408" t="s">
        <v>206</v>
      </c>
      <c r="BN1" s="408" t="str">
        <f>CONCATENATE(ROUND(BN3*100,2),"%","~",ROUND(BN4*100,2),"%")</f>
        <v>0.65%~0.74%</v>
      </c>
      <c r="BO1" s="408" t="s">
        <v>207</v>
      </c>
      <c r="BP1" s="408" t="str">
        <f>CONCATENATE(ROUND(BP3*100,2),"%","~",ROUND(BP4*100,2),"%")</f>
        <v>0.96%~1.03%</v>
      </c>
      <c r="BQ1" s="408" t="s">
        <v>208</v>
      </c>
      <c r="BR1" s="408" t="str">
        <f>CONCATENATE(ROUND(BR3*100,2),"%","~",ROUND(BR4*100,2),"%")</f>
        <v>0.88%~0.96%</v>
      </c>
      <c r="BS1" s="408" t="s">
        <v>209</v>
      </c>
      <c r="BT1" s="408" t="str">
        <f>CONCATENATE(ROUND(BT3*100,2),"%","~",ROUND(BT4*100,2),"%")</f>
        <v>0.88%~0.96%</v>
      </c>
      <c r="BU1" s="408" t="s">
        <v>210</v>
      </c>
      <c r="BV1" s="408" t="str">
        <f>CONCATENATE(ROUND(BV3*100,2),"%","~",ROUND(BV4*100,2),"%")</f>
        <v>0.96%~1.03%</v>
      </c>
      <c r="BW1" s="408" t="s">
        <v>211</v>
      </c>
      <c r="BX1" s="408" t="str">
        <f>CONCATENATE(ROUND(BX3*100,2),"%","~",ROUND(BX4*100,2),"%")</f>
        <v>1.03%~1.1%</v>
      </c>
      <c r="BY1" s="408" t="s">
        <v>212</v>
      </c>
      <c r="BZ1" s="408" t="str">
        <f>CONCATENATE(ROUND(BZ3*100,2),"%","~",ROUND(BZ4*100,2),"%")</f>
        <v>0.88%~0.96%</v>
      </c>
      <c r="CA1" s="408" t="s">
        <v>213</v>
      </c>
      <c r="CB1" s="408" t="str">
        <f>CONCATENATE(ROUND(CB3*100,2),"%","~",ROUND(CB4*100,2),"%")</f>
        <v>0.81%~0.88%</v>
      </c>
      <c r="CC1" s="408" t="s">
        <v>214</v>
      </c>
      <c r="CD1" s="408" t="str">
        <f>CONCATENATE(ROUND(CD3*100,2),"%","~",ROUND(CD4*100,2),"%")</f>
        <v>1.03%~1.1%</v>
      </c>
      <c r="CE1" s="408" t="s">
        <v>215</v>
      </c>
      <c r="CF1" s="408" t="str">
        <f>CONCATENATE(ROUND(CF3*100,2),"%","~",ROUND(CF4*100,2),"%")</f>
        <v>0.65%~0.74%</v>
      </c>
      <c r="CG1" s="408" t="s">
        <v>216</v>
      </c>
      <c r="CH1" s="408" t="str">
        <f>CONCATENATE(ROUND(CH3*100,2),"%","~",ROUND(CH4*100,2),"%")</f>
        <v>0.88%~0.96%</v>
      </c>
      <c r="CI1" s="408" t="s">
        <v>217</v>
      </c>
      <c r="CJ1" s="408" t="str">
        <f>CONCATENATE(ROUND(CJ3*100,2),"%","~",ROUND(CJ4*100,2),"%")</f>
        <v>0.65%~0.74%</v>
      </c>
      <c r="CK1" s="408" t="s">
        <v>218</v>
      </c>
      <c r="CL1" s="408" t="str">
        <f>CONCATENATE(ROUND(CL3*100,2),"%","~",ROUND(CL4*100,2),"%")</f>
        <v>1.03%~1.1%</v>
      </c>
      <c r="CM1" s="408" t="s">
        <v>219</v>
      </c>
      <c r="CN1" s="408" t="e">
        <f>CONCATENATE(ROUND(CN3*100,2),"%","~",ROUND(CN4*100,2),"%")</f>
        <v>#VALUE!</v>
      </c>
      <c r="CO1" s="408" t="s">
        <v>220</v>
      </c>
      <c r="CP1" s="408" t="str">
        <f>CONCATENATE(ROUND(CP3*100,2),"%","~",ROUND(CP4*100,2),"%")</f>
        <v>1.51%~1.62%</v>
      </c>
      <c r="CQ1" s="408" t="s">
        <v>221</v>
      </c>
      <c r="CR1" s="408" t="str">
        <f>CONCATENATE(ROUND(CR3*100,2),"%","~",ROUND(CR4*100,2),"%")</f>
        <v>1.29%~1.4%</v>
      </c>
      <c r="CS1" s="408" t="s">
        <v>222</v>
      </c>
      <c r="CT1" s="408" t="str">
        <f>CONCATENATE(ROUND(CT3*100,2),"%","~",ROUND(CT4*100,2),"%")</f>
        <v>1.1%~1.18%</v>
      </c>
      <c r="CU1" s="408" t="s">
        <v>223</v>
      </c>
      <c r="CV1" s="408" t="str">
        <f>CONCATENATE(ROUND(CV3*100,2),"%","~",ROUND(CV4*100,2),"%")</f>
        <v>0.81%~0.88%</v>
      </c>
      <c r="CW1" s="408" t="s">
        <v>224</v>
      </c>
      <c r="CX1" s="408" t="str">
        <f>CONCATENATE(ROUND(CX3*100,2),"%","~",ROUND(CX4*100,2),"%")</f>
        <v>0.88%~0.96%</v>
      </c>
      <c r="CY1" s="408" t="s">
        <v>225</v>
      </c>
      <c r="CZ1" s="408" t="str">
        <f>CONCATENATE(ROUND(CZ3*100,2),"%","~",ROUND(CZ4*100,2),"%")</f>
        <v>0.4%~0.44%</v>
      </c>
      <c r="DA1" s="408" t="s">
        <v>226</v>
      </c>
      <c r="DB1" s="408" t="str">
        <f>CONCATENATE(ROUND(DB3*100,2),"%","~",ROUND(DB4*100,2),"%")</f>
        <v>0.88%~0.96%</v>
      </c>
      <c r="DC1" s="408" t="s">
        <v>227</v>
      </c>
      <c r="DD1" s="408" t="e">
        <f>CONCATENATE(ROUND(DD3*100,2),"%","~",ROUND(DD4*100,2),"%")</f>
        <v>#VALUE!</v>
      </c>
      <c r="DE1" s="408" t="s">
        <v>228</v>
      </c>
      <c r="DF1" s="408" t="str">
        <f>CONCATENATE(ROUND(DF3*100,2),"%","~",ROUND(DF4*100,2),"%")</f>
        <v>1.1%~1.18%</v>
      </c>
      <c r="DG1" s="408" t="s">
        <v>229</v>
      </c>
      <c r="DH1" s="408" t="e">
        <f>CONCATENATE(ROUND(DH3*100,2),"%","~",ROUND(DH4*100,2),"%")</f>
        <v>#VALUE!</v>
      </c>
      <c r="DI1" s="409" t="s">
        <v>1002</v>
      </c>
      <c r="DJ1" s="408" t="str">
        <f>CONCATENATE(ROUND(DJ3*100,2),"%","~",ROUND(DJ4*100,2),"%")</f>
        <v>1.1%~1.18%</v>
      </c>
      <c r="DK1" s="410" t="s">
        <v>231</v>
      </c>
    </row>
    <row r="2" spans="1:115" s="411" customFormat="1" hidden="1">
      <c r="A2" s="412">
        <f>INDEX(청솔누적테이블!$A$2:$BE$4,1,0.5*(COLUMN(청솔합체!A1)+1),1)</f>
        <v>513.928</v>
      </c>
      <c r="B2" s="413" t="s">
        <v>1822</v>
      </c>
      <c r="C2" s="412">
        <f>INDEX(청솔누적테이블!$A$2:$BE$4,1,0.5*(COLUMN(청솔합체!C1)+1),1)</f>
        <v>581.02650000000006</v>
      </c>
      <c r="D2" s="413" t="s">
        <v>1822</v>
      </c>
      <c r="E2" s="412">
        <f>INDEX(청솔누적테이블!$A$2:$BE$4,1,0.5*(COLUMN(청솔합체!E1)+1),1)</f>
        <v>580.37850000000003</v>
      </c>
      <c r="F2" s="413" t="s">
        <v>1822</v>
      </c>
      <c r="G2" s="412">
        <f>INDEX(청솔누적테이블!$A$2:$BE$4,1,0.5*(COLUMN(청솔합체!G1)+1),1)</f>
        <v>511.428</v>
      </c>
      <c r="H2" s="413" t="s">
        <v>1822</v>
      </c>
      <c r="I2" s="412">
        <f>INDEX(청솔누적테이블!$A$2:$BE$4,1,0.5*(COLUMN(청솔합체!I1)+1),1)</f>
        <v>644.86500000000001</v>
      </c>
      <c r="J2" s="413" t="s">
        <v>1822</v>
      </c>
      <c r="K2" s="412">
        <f>INDEX(청솔누적테이블!$A$2:$BE$4,1,0.5*(COLUMN(청솔합체!K1)+1),1)</f>
        <v>644.86500000000001</v>
      </c>
      <c r="L2" s="413" t="s">
        <v>1822</v>
      </c>
      <c r="M2" s="412">
        <f>INDEX(청솔누적테이블!$A$2:$BE$4,1,0.5*(COLUMN(청솔합체!M1)+1),1)</f>
        <v>878.3747699966392</v>
      </c>
      <c r="N2" s="413" t="s">
        <v>1822</v>
      </c>
      <c r="O2" s="412">
        <f>INDEX(청솔누적테이블!$A$2:$BE$4,1,0.5*(COLUMN(청솔합체!O1)+1),1)</f>
        <v>869.0555927662424</v>
      </c>
      <c r="P2" s="413" t="s">
        <v>1822</v>
      </c>
      <c r="Q2" s="412">
        <f>INDEX(청솔누적테이블!$A$2:$BE$4,1,0.5*(COLUMN(청솔합체!Q1)+1),1)</f>
        <v>969.60589185867502</v>
      </c>
      <c r="R2" s="413" t="s">
        <v>1822</v>
      </c>
      <c r="S2" s="412">
        <f>INDEX(청솔누적테이블!$A$2:$BE$4,1,0.5*(COLUMN(청솔합체!S1)+1),1)</f>
        <v>448.98700000000002</v>
      </c>
      <c r="T2" s="413" t="s">
        <v>1822</v>
      </c>
      <c r="U2" s="412">
        <f>INDEX(청솔누적테이블!$A$2:$BE$4,1,0.5*(COLUMN(청솔합체!U1)+1),1)</f>
        <v>968.92463253440997</v>
      </c>
      <c r="V2" s="413" t="s">
        <v>1822</v>
      </c>
      <c r="W2" s="412">
        <f>INDEX(청솔누적테이블!$A$2:$BE$4,1,0.5*(COLUMN(청솔합체!W1)+1),1)</f>
        <v>578.29500000000007</v>
      </c>
      <c r="X2" s="413" t="s">
        <v>1822</v>
      </c>
      <c r="Y2" s="412">
        <f>INDEX(청솔누적테이블!$A$2:$BE$4,1,0.5*(COLUMN(청솔합체!Y1)+1),1)</f>
        <v>644.92000000000007</v>
      </c>
      <c r="Z2" s="413" t="s">
        <v>1822</v>
      </c>
      <c r="AA2" s="412">
        <f>INDEX(청솔누적테이블!$A$2:$BE$4,1,0.5*(COLUMN(청솔합체!AA1)+1),1)</f>
        <v>65.166666666666657</v>
      </c>
      <c r="AB2" s="413" t="s">
        <v>1822</v>
      </c>
      <c r="AC2" s="412">
        <f>INDEX(청솔누적테이블!$A$2:$BE$4,1,0.5*(COLUMN(청솔합체!AC1)+1),1)</f>
        <v>642.91660000000002</v>
      </c>
      <c r="AD2" s="413" t="s">
        <v>1822</v>
      </c>
      <c r="AE2" s="412">
        <f>INDEX(청솔누적테이블!$A$2:$BE$4,1,0.5*(COLUMN(청솔합체!AE1)+1),1)</f>
        <v>645.58500000000004</v>
      </c>
      <c r="AF2" s="413" t="s">
        <v>1822</v>
      </c>
      <c r="AG2" s="412">
        <f>INDEX(청솔누적테이블!$A$2:$BE$4,1,0.5*(COLUMN(청솔합체!AG1)+1),1)</f>
        <v>967.27156627836666</v>
      </c>
      <c r="AH2" s="413" t="s">
        <v>1822</v>
      </c>
      <c r="AI2" s="412">
        <f>INDEX(청솔누적테이블!$A$2:$BE$4,1,0.5*(COLUMN(청솔합체!AI1)+1),1)</f>
        <v>968.92576899777112</v>
      </c>
      <c r="AJ2" s="413" t="s">
        <v>1822</v>
      </c>
      <c r="AK2" s="412">
        <f>INDEX(청솔누적테이블!$A$2:$BE$4,1,0.5*(COLUMN(청솔합체!AK1)+1),1)</f>
        <v>479.73625000000004</v>
      </c>
      <c r="AL2" s="413" t="s">
        <v>1822</v>
      </c>
      <c r="AM2" s="412">
        <f>INDEX(청솔누적테이블!$A$2:$BE$4,1,0.5*(COLUMN(청솔합체!AM1)+1),1)</f>
        <v>968.81663128893274</v>
      </c>
      <c r="AN2" s="413" t="s">
        <v>1822</v>
      </c>
      <c r="AO2" s="412">
        <f>INDEX(청솔누적테이블!$A$2:$BE$4,1,0.5*(COLUMN(청솔합체!AO1)+1),1)</f>
        <v>566.72</v>
      </c>
      <c r="AP2" s="413" t="s">
        <v>1822</v>
      </c>
      <c r="AQ2" s="412">
        <f>INDEX(청솔누적테이블!$A$2:$BE$4,1,0.5*(COLUMN(청솔합체!AQ1)+1),1)</f>
        <v>522</v>
      </c>
      <c r="AR2" s="413" t="s">
        <v>1822</v>
      </c>
      <c r="AS2" s="412">
        <f>INDEX(청솔누적테이블!$A$2:$BE$4,1,0.5*(COLUMN(청솔합체!AS1)+1),1)</f>
        <v>519</v>
      </c>
      <c r="AT2" s="413" t="s">
        <v>1822</v>
      </c>
      <c r="AU2" s="412">
        <f>INDEX(청솔누적테이블!$A$2:$BE$4,1,0.5*(COLUMN(청솔합체!AU1)+1),1)</f>
        <v>965.76578951006911</v>
      </c>
      <c r="AV2" s="413" t="s">
        <v>1822</v>
      </c>
      <c r="AW2" s="412">
        <f>INDEX(청솔누적테이블!$A$2:$BE$4,1,0.5*(COLUMN(청솔합체!AW1)+1),1)</f>
        <v>646</v>
      </c>
      <c r="AX2" s="413" t="s">
        <v>1822</v>
      </c>
      <c r="AY2" s="412">
        <f>INDEX(청솔누적테이블!$A$2:$BE$4,1,0.5*(COLUMN(청솔합체!AY1)+1),1)</f>
        <v>193.73999999999998</v>
      </c>
      <c r="AZ2" s="413" t="s">
        <v>1822</v>
      </c>
      <c r="BA2" s="412">
        <f>INDEX(청솔누적테이블!$A$2:$BE$4,1,0.5*(COLUMN(청솔합체!BA1)+1),1)</f>
        <v>519</v>
      </c>
      <c r="BB2" s="413" t="s">
        <v>1822</v>
      </c>
      <c r="BC2" s="412">
        <f>INDEX(청솔누적테이블!$A$2:$BE$4,1,0.5*(COLUMN(청솔합체!BC1)+1),1)</f>
        <v>646</v>
      </c>
      <c r="BD2" s="413" t="s">
        <v>1822</v>
      </c>
      <c r="BE2" s="412">
        <f>INDEX(청솔누적테이블!$A$2:$BE$4,1,0.5*(COLUMN(청솔합체!BE1)+1),1)</f>
        <v>769</v>
      </c>
      <c r="BF2" s="413" t="s">
        <v>1822</v>
      </c>
      <c r="BG2" s="412">
        <f>INDEX(청솔누적테이블!$A$2:$BE$4,1,0.5*(COLUMN(청솔합체!BG1)+1),1)</f>
        <v>996.36</v>
      </c>
      <c r="BH2" s="413" t="s">
        <v>1822</v>
      </c>
      <c r="BI2" s="412">
        <f>INDEX(청솔누적테이블!$A$2:$BE$4,1,0.5*(COLUMN(청솔합체!BI1)+1),1)</f>
        <v>672.7</v>
      </c>
      <c r="BJ2" s="413" t="s">
        <v>1822</v>
      </c>
      <c r="BK2" s="412">
        <f>INDEX(청솔누적테이블!$A$2:$BE$4,1,0.5*(COLUMN(청솔합체!BK1)+1),1)</f>
        <v>792.2</v>
      </c>
      <c r="BL2" s="413" t="s">
        <v>1822</v>
      </c>
      <c r="BM2" s="412">
        <f>INDEX(청솔누적테이블!$A$2:$BE$4,1,0.5*(COLUMN(청솔합체!BM1)+1),1)</f>
        <v>864.90000000000009</v>
      </c>
      <c r="BN2" s="413" t="s">
        <v>1822</v>
      </c>
      <c r="BO2" s="412">
        <f>INDEX(청솔누적테이블!$A$2:$BE$4,1,0.5*(COLUMN(청솔합체!BO1)+1),1)</f>
        <v>768.8</v>
      </c>
      <c r="BP2" s="413" t="s">
        <v>1822</v>
      </c>
      <c r="BQ2" s="412">
        <f>INDEX(청솔누적테이블!$A$2:$BE$4,1,0.5*(COLUMN(청솔합체!BQ1)+1),1)</f>
        <v>868.41</v>
      </c>
      <c r="BR2" s="413" t="s">
        <v>1822</v>
      </c>
      <c r="BS2" s="412">
        <f>INDEX(청솔누적테이블!$A$2:$BE$4,1,0.5*(COLUMN(청솔합체!BS1)+1),1)</f>
        <v>96.1</v>
      </c>
      <c r="BT2" s="413" t="s">
        <v>1822</v>
      </c>
      <c r="BU2" s="412">
        <f>INDEX(청솔누적테이블!$A$2:$BE$4,1,0.5*(COLUMN(청솔합체!BU1)+1),1)</f>
        <v>970.96218908353103</v>
      </c>
      <c r="BV2" s="413" t="s">
        <v>1822</v>
      </c>
      <c r="BW2" s="412">
        <f>INDEX(청솔누적테이블!$A$2:$BE$4,1,0.5*(COLUMN(청솔합체!BW1)+1),1)</f>
        <v>387.08914713141104</v>
      </c>
      <c r="BX2" s="413" t="s">
        <v>1822</v>
      </c>
      <c r="BY2" s="412">
        <f>INDEX(청솔누적테이블!$A$2:$BE$4,1,0.5*(COLUMN(청솔합체!BY1)+1),1)</f>
        <v>1001.9</v>
      </c>
      <c r="BZ2" s="413" t="s">
        <v>1822</v>
      </c>
      <c r="CA2" s="412">
        <f>INDEX(청솔누적테이블!$A$2:$BE$4,1,0.5*(COLUMN(청솔합체!CA1)+1),1)</f>
        <v>962.19999999999993</v>
      </c>
      <c r="CB2" s="413" t="s">
        <v>1822</v>
      </c>
      <c r="CC2" s="412">
        <f>INDEX(청솔누적테이블!$A$2:$BE$4,1,0.5*(COLUMN(청솔합체!CC1)+1),1)</f>
        <v>601.625</v>
      </c>
      <c r="CD2" s="413" t="s">
        <v>1822</v>
      </c>
      <c r="CE2" s="412">
        <f>INDEX(청솔누적테이블!$A$2:$BE$4,1,0.5*(COLUMN(청솔합체!CE1)+1),1)</f>
        <v>673.57500000000005</v>
      </c>
      <c r="CF2" s="413" t="s">
        <v>1822</v>
      </c>
      <c r="CG2" s="412">
        <f>INDEX(청솔누적테이블!$A$2:$BE$4,1,0.5*(COLUMN(청솔합체!CG1)+1),1)</f>
        <v>961.25</v>
      </c>
      <c r="CH2" s="413" t="s">
        <v>1822</v>
      </c>
      <c r="CI2" s="412">
        <f>INDEX(청솔누적테이블!$A$2:$BE$4,1,0.5*(COLUMN(청솔합체!CI1)+1),1)</f>
        <v>864.90000000000009</v>
      </c>
      <c r="CJ2" s="413" t="s">
        <v>1822</v>
      </c>
      <c r="CK2" s="412">
        <f>INDEX(청솔누적테이블!$A$2:$BE$4,1,0.5*(COLUMN(청솔합체!CK1)+1),1)</f>
        <v>551.4375</v>
      </c>
      <c r="CL2" s="413" t="s">
        <v>1822</v>
      </c>
      <c r="CM2" s="412">
        <f>INDEX(청솔누적테이블!$A$2:$BE$4,1,0.5*(COLUMN(청솔합체!CM1)+1),1)</f>
        <v>774.17829426282208</v>
      </c>
      <c r="CN2" s="413" t="s">
        <v>1822</v>
      </c>
      <c r="CO2" s="412">
        <f>INDEX(청솔누적테이블!$A$2:$BE$4,1,0.5*(COLUMN(청솔합체!CO1)+1),1)</f>
        <v>968.48406185837825</v>
      </c>
      <c r="CP2" s="413" t="s">
        <v>1822</v>
      </c>
      <c r="CQ2" s="412">
        <f>INDEX(청솔누적테이블!$A$2:$BE$4,1,0.5*(COLUMN(청솔합체!CQ1)+1),1)</f>
        <v>956.5</v>
      </c>
      <c r="CR2" s="413" t="s">
        <v>1822</v>
      </c>
      <c r="CS2" s="412">
        <f>INDEX(청솔누적테이블!$A$2:$BE$4,1,0.5*(COLUMN(청솔합체!CS1)+1),1)</f>
        <v>646</v>
      </c>
      <c r="CT2" s="413" t="s">
        <v>1822</v>
      </c>
      <c r="CU2" s="412">
        <f>INDEX(청솔누적테이블!$A$2:$BE$4,1,0.5*(COLUMN(청솔합체!CU1)+1),1)</f>
        <v>1009.5625</v>
      </c>
      <c r="CV2" s="413" t="s">
        <v>1822</v>
      </c>
      <c r="CW2" s="412">
        <f>INDEX(청솔누적테이블!$A$2:$BE$4,1,0.5*(COLUMN(청솔합체!CW1)+1),1)</f>
        <v>1009.5625</v>
      </c>
      <c r="CX2" s="413" t="s">
        <v>1822</v>
      </c>
      <c r="CY2" s="412">
        <f>INDEX(청솔누적테이블!$A$2:$BE$4,1,0.5*(COLUMN(청솔합체!CY1)+1),1)</f>
        <v>418.15</v>
      </c>
      <c r="CZ2" s="413" t="s">
        <v>1822</v>
      </c>
      <c r="DA2" s="412">
        <f>INDEX(청솔누적테이블!$A$2:$BE$4,1,0.5*(COLUMN(청솔합체!DA1)+1),1)</f>
        <v>961</v>
      </c>
      <c r="DB2" s="413" t="s">
        <v>1822</v>
      </c>
      <c r="DC2" s="412">
        <f>INDEX(청솔누적테이블!$A$2:$BE$4,1,0.5*(COLUMN(청솔합체!DC1)+1),1)</f>
        <v>607.5</v>
      </c>
      <c r="DD2" s="413" t="s">
        <v>1822</v>
      </c>
      <c r="DE2" s="412">
        <f>INDEX(청솔누적테이블!$A$2:$BE$4,1,0.5*(COLUMN(청솔합체!DE1)+1),1)</f>
        <v>966.31110312264525</v>
      </c>
      <c r="DF2" s="413" t="s">
        <v>1822</v>
      </c>
      <c r="DG2" s="412">
        <f>INDEX(청솔누적테이블!$A$2:$BE$4,1,0.5*(COLUMN(청솔합체!DG1)+1),1)</f>
        <v>332.53125</v>
      </c>
      <c r="DH2" s="413" t="s">
        <v>1822</v>
      </c>
      <c r="DI2" s="412">
        <f>INDEX(청솔누적테이블!$A$2:$BE$4,1,0.5*(COLUMN(청솔합체!DI1)+1),1)</f>
        <v>877.50725026852842</v>
      </c>
      <c r="DJ2" s="413" t="s">
        <v>1822</v>
      </c>
    </row>
    <row r="3" spans="1:115" s="411" customFormat="1" hidden="1">
      <c r="A3" s="414" t="str">
        <f>IFERROR(INDEX(청솔누적테이블!$A$2:$BE$5,2,0.5*(COLUMN(청솔합체!A2)+1),1),"")</f>
        <v/>
      </c>
      <c r="B3" s="415" t="str">
        <f>IFERROR(INDEX('청솔누적%'!$A$2:$BG$5,2,0.5*(COLUMN(청솔합체!A2)+1),1),"")</f>
        <v/>
      </c>
      <c r="C3" s="414">
        <f>IFERROR(INDEX(청솔누적테이블!$A$2:$BE$5,2,0.5*(COLUMN(청솔합체!C2)+1),1),"")</f>
        <v>581.09</v>
      </c>
      <c r="D3" s="415">
        <f>IFERROR(INDEX('청솔누적%'!$A$2:$BG$5,2,0.5*(COLUMN(청솔합체!C2)+1),1),"")</f>
        <v>8.8344373396638202E-3</v>
      </c>
      <c r="E3" s="414">
        <f>IFERROR(INDEX(청솔누적테이블!$A$2:$BE$5,2,0.5*(COLUMN(청솔합체!E2)+1),1),"")</f>
        <v>581.09500000000003</v>
      </c>
      <c r="F3" s="415">
        <f>IFERROR(INDEX('청솔누적%'!$A$2:$BG$5,2,0.5*(COLUMN(청솔합체!E2)+1),1),"")</f>
        <v>8.0982342280251692E-3</v>
      </c>
      <c r="G3" s="414">
        <f>IFERROR(INDEX(청솔누적테이블!$A$2:$BE$5,2,0.5*(COLUMN(청솔합체!G2)+1),1),"")</f>
        <v>511.91</v>
      </c>
      <c r="H3" s="415">
        <f>IFERROR(INDEX('청솔누적%'!$A$2:$BG$5,2,0.5*(COLUMN(청솔합체!G2)+1),1),"")</f>
        <v>1.3987859121134382E-2</v>
      </c>
      <c r="I3" s="414">
        <f>IFERROR(INDEX(청솔누적테이블!$A$2:$BE$5,2,0.5*(COLUMN(청솔합체!I2)+1),1),"")</f>
        <v>645.66000000000008</v>
      </c>
      <c r="J3" s="415">
        <f>IFERROR(INDEX('청솔누적%'!$A$2:$BG$5,2,0.5*(COLUMN(청솔합체!I2)+1),1),"")</f>
        <v>8.0982342280251692E-3</v>
      </c>
      <c r="K3" s="414">
        <f>IFERROR(INDEX(청솔누적테이블!$A$2:$BE$5,2,0.5*(COLUMN(청솔합체!K2)+1),1),"")</f>
        <v>645.66000000000008</v>
      </c>
      <c r="L3" s="415">
        <f>IFERROR(INDEX('청솔누적%'!$A$2:$BG$5,2,0.5*(COLUMN(청솔합체!K2)+1),1),"")</f>
        <v>8.0982342280251692E-3</v>
      </c>
      <c r="M3" s="414">
        <f>IFERROR(INDEX(청솔누적테이블!$A$2:$BE$5,2,0.5*(COLUMN(청솔합체!M2)+1),1),"")</f>
        <v>878.76</v>
      </c>
      <c r="N3" s="415">
        <f>IFERROR(INDEX('청솔누적%'!$A$2:$BG$5,2,0.5*(COLUMN(청솔합체!M2)+1),1),"")</f>
        <v>8.0982342280251692E-3</v>
      </c>
      <c r="O3" s="414">
        <f>IFERROR(INDEX(청솔누적테이블!$A$2:$BE$5,2,0.5*(COLUMN(청솔합체!O2)+1),1),"")</f>
        <v>869.1</v>
      </c>
      <c r="P3" s="415">
        <f>IFERROR(INDEX('청솔누적%'!$A$2:$BG$5,2,0.5*(COLUMN(청솔합체!O2)+1),1),"")</f>
        <v>9.5706404513024711E-3</v>
      </c>
      <c r="Q3" s="414">
        <f>IFERROR(INDEX(청솔누적테이블!$A$2:$BE$5,2,0.5*(COLUMN(청솔합체!Q2)+1),1),"")</f>
        <v>970.07999999999993</v>
      </c>
      <c r="R3" s="415">
        <f>IFERROR(INDEX('청솔누적%'!$A$2:$BG$5,2,0.5*(COLUMN(청솔합체!Q2)+1),1),"")</f>
        <v>9.5706404513024711E-3</v>
      </c>
      <c r="S3" s="414">
        <f>IFERROR(INDEX(청솔누적테이블!$A$2:$BE$5,2,0.5*(COLUMN(청솔합체!S2)+1),1),"")</f>
        <v>449.15</v>
      </c>
      <c r="T3" s="415">
        <f>IFERROR(INDEX('청솔누적%'!$A$2:$BG$5,2,0.5*(COLUMN(청솔합체!S2)+1),1),"")</f>
        <v>1.1779249786218427E-2</v>
      </c>
      <c r="U3" s="414">
        <f>IFERROR(INDEX(청솔누적테이블!$A$2:$BE$5,2,0.5*(COLUMN(청솔합체!U2)+1),1),"")</f>
        <v>969.49</v>
      </c>
      <c r="V3" s="415">
        <f>IFERROR(INDEX('청솔누적%'!$A$2:$BG$5,2,0.5*(COLUMN(청솔합체!U2)+1),1),"")</f>
        <v>8.8344373396638202E-3</v>
      </c>
      <c r="W3" s="414">
        <f>IFERROR(INDEX(청솔누적테이블!$A$2:$BE$5,2,0.5*(COLUMN(청솔합체!W2)+1),1),"")</f>
        <v>578.35500000000002</v>
      </c>
      <c r="X3" s="415">
        <f>IFERROR(INDEX('청솔누적%'!$A$2:$BG$5,2,0.5*(COLUMN(청솔합체!W2)+1),1),"")</f>
        <v>1.2883554453676404E-2</v>
      </c>
      <c r="Y3" s="414">
        <f>IFERROR(INDEX(청솔누적테이블!$A$2:$BE$5,2,0.5*(COLUMN(청솔합체!Y2)+1),1),"")</f>
        <v>645.02499999999998</v>
      </c>
      <c r="Z3" s="415">
        <f>IFERROR(INDEX('청솔누적%'!$A$2:$BG$5,2,0.5*(COLUMN(청솔합체!Y2)+1),1),"")</f>
        <v>1.1043046674579775E-2</v>
      </c>
      <c r="AA3" s="414" t="str">
        <f>IFERROR(INDEX(청솔누적테이블!$A$2:$BE$5,2,0.5*(COLUMN(청솔합체!AA2)+1),1),"")</f>
        <v/>
      </c>
      <c r="AB3" s="415" t="str">
        <f>IFERROR(INDEX('청솔누적%'!$A$2:$BG$5,2,0.5*(COLUMN(청솔합체!AA2)+1),1),"")</f>
        <v/>
      </c>
      <c r="AC3" s="414">
        <f>IFERROR(INDEX(청솔누적테이블!$A$2:$BE$5,2,0.5*(COLUMN(청솔합체!AC2)+1),1),"")</f>
        <v>643.54</v>
      </c>
      <c r="AD3" s="415">
        <f>IFERROR(INDEX('청솔누적%'!$A$2:$BG$5,2,0.5*(COLUMN(청솔합체!AC2)+1),1),"")</f>
        <v>1.1779249786218427E-2</v>
      </c>
      <c r="AE3" s="414">
        <f>IFERROR(INDEX(청솔누적테이블!$A$2:$BE$5,2,0.5*(COLUMN(청솔합체!AE2)+1),1),"")</f>
        <v>646.20000000000005</v>
      </c>
      <c r="AF3" s="415">
        <f>IFERROR(INDEX('청솔누적%'!$A$2:$BG$5,2,0.5*(COLUMN(청솔합체!AE2)+1),1),"")</f>
        <v>8.0982342280251692E-3</v>
      </c>
      <c r="AG3" s="414">
        <f>IFERROR(INDEX(청솔누적테이블!$A$2:$BE$5,2,0.5*(COLUMN(청솔합체!AG2)+1),1),"")</f>
        <v>967.77</v>
      </c>
      <c r="AH3" s="415">
        <f>IFERROR(INDEX('청솔누적%'!$A$2:$BG$5,2,0.5*(COLUMN(청솔합체!AG2)+1),1),"")</f>
        <v>1.2883554453676404E-2</v>
      </c>
      <c r="AI3" s="414">
        <f>IFERROR(INDEX(청솔누적테이블!$A$2:$BE$5,2,0.5*(COLUMN(청솔합체!AI2)+1),1),"")</f>
        <v>969.5</v>
      </c>
      <c r="AJ3" s="415">
        <f>IFERROR(INDEX('청솔누적%'!$A$2:$BG$5,2,0.5*(COLUMN(청솔합체!AI2)+1),1),"")</f>
        <v>8.8344373396638202E-3</v>
      </c>
      <c r="AK3" s="414">
        <f>IFERROR(INDEX(청솔누적테이블!$A$2:$BE$5,2,0.5*(COLUMN(청솔합체!AK2)+1),1),"")</f>
        <v>479.93</v>
      </c>
      <c r="AL3" s="415">
        <f>IFERROR(INDEX('청솔누적%'!$A$2:$BG$5,2,0.5*(COLUMN(청솔합체!AK2)+1),1),"")</f>
        <v>1.3987859121134382E-2</v>
      </c>
      <c r="AM3" s="414">
        <f>IFERROR(INDEX(청솔누적테이블!$A$2:$BE$5,2,0.5*(COLUMN(청솔합체!AM2)+1),1),"")</f>
        <v>969.66</v>
      </c>
      <c r="AN3" s="415">
        <f>IFERROR(INDEX('청솔누적%'!$A$2:$BG$5,2,0.5*(COLUMN(청솔합체!AM2)+1),1),"")</f>
        <v>1.1779249786218427E-2</v>
      </c>
      <c r="AO3" s="414">
        <f>IFERROR(INDEX(청솔누적테이블!$A$2:$BE$5,2,0.5*(COLUMN(청솔합체!AO2)+1),1),"")</f>
        <v>566.88</v>
      </c>
      <c r="AP3" s="415">
        <f>IFERROR(INDEX('청솔누적%'!$A$2:$BG$5,2,0.5*(COLUMN(청솔합체!AO2)+1),1),"")</f>
        <v>1.9141280902604946E-2</v>
      </c>
      <c r="AQ3" s="414" t="str">
        <f>IFERROR(INDEX(청솔누적테이블!$A$2:$BE$5,2,0.5*(COLUMN(청솔합체!AQ2)+1),1),"")</f>
        <v/>
      </c>
      <c r="AR3" s="415">
        <f>IFERROR(INDEX('청솔누적%'!$A$2:$BG$5,2,0.5*(COLUMN(청솔합체!AQ2)+1),1),"")</f>
        <v>6.4785873824201356E-3</v>
      </c>
      <c r="AS3" s="414">
        <f>IFERROR(INDEX(청솔누적테이블!$A$2:$BE$5,2,0.5*(COLUMN(청솔합체!AS2)+1),1),"")</f>
        <v>519.5</v>
      </c>
      <c r="AT3" s="415">
        <f>IFERROR(INDEX('청솔누적%'!$A$2:$BG$5,2,0.5*(COLUMN(청솔합체!AS2)+1),1),"")</f>
        <v>9.5706404513024711E-3</v>
      </c>
      <c r="AU3" s="414">
        <f>IFERROR(INDEX(청솔누적테이블!$A$2:$BE$5,2,0.5*(COLUMN(청솔합체!AU2)+1),1),"")</f>
        <v>966.17</v>
      </c>
      <c r="AV3" s="415">
        <f>IFERROR(INDEX('청솔누적%'!$A$2:$BG$5,2,0.5*(COLUMN(청솔합체!AU2)+1),1),"")</f>
        <v>1.1779249786218427E-2</v>
      </c>
      <c r="AW3" s="414">
        <f>IFERROR(INDEX(청솔누적테이블!$A$2:$BE$5,2,0.5*(COLUMN(청솔합체!AW2)+1),1),"")</f>
        <v>646.08999999999992</v>
      </c>
      <c r="AX3" s="415">
        <f>IFERROR(INDEX('청솔누적%'!$A$2:$BG$5,2,0.5*(COLUMN(청솔합체!AW2)+1),1),"")</f>
        <v>1.1043046674579775E-2</v>
      </c>
      <c r="AY3" s="414">
        <f>IFERROR(INDEX(청솔누적테이블!$A$2:$BE$5,2,0.5*(COLUMN(청솔합체!AY2)+1),1),"")</f>
        <v>193.74</v>
      </c>
      <c r="AZ3" s="415">
        <f>IFERROR(INDEX('청솔누적%'!$A$2:$BG$5,2,0.5*(COLUMN(청솔합체!AY2)+1),1),"")</f>
        <v>1.0306843562941122E-2</v>
      </c>
      <c r="BA3" s="414">
        <f>IFERROR(INDEX(청솔누적테이블!$A$2:$BE$5,2,0.5*(COLUMN(청솔합체!BA2)+1),1),"")</f>
        <v>519.5</v>
      </c>
      <c r="BB3" s="415">
        <f>IFERROR(INDEX('청솔누적%'!$A$2:$BG$5,2,0.5*(COLUMN(청솔합체!BA2)+1),1),"")</f>
        <v>9.5706404513024711E-3</v>
      </c>
      <c r="BC3" s="414">
        <f>IFERROR(INDEX(청솔누적테이블!$A$2:$BE$5,2,0.5*(COLUMN(청솔합체!BC2)+1),1),"")</f>
        <v>646.08999999999992</v>
      </c>
      <c r="BD3" s="415">
        <f>IFERROR(INDEX('청솔누적%'!$A$2:$BG$5,2,0.5*(COLUMN(청솔합체!BC2)+1),1),"")</f>
        <v>1.1043046674579775E-2</v>
      </c>
      <c r="BE3" s="414">
        <f>IFERROR(INDEX(청솔누적테이블!$A$2:$BE$5,2,0.5*(COLUMN(청솔합체!BE2)+1),1),"")</f>
        <v>769.46</v>
      </c>
      <c r="BF3" s="415">
        <f>IFERROR(INDEX('청솔누적%'!$A$2:$BG$5,2,0.5*(COLUMN(청솔합체!BE2)+1),1),"")</f>
        <v>8.8344373396638202E-3</v>
      </c>
      <c r="BG3" s="414" t="str">
        <f>IFERROR(INDEX(청솔누적테이블!$A$2:$BE$5,2,0.5*(COLUMN(청솔합체!BG2)+1),1),"")</f>
        <v/>
      </c>
      <c r="BH3" s="415">
        <f>IFERROR(INDEX('청솔누적%'!$A$2:$BG$5,2,0.5*(COLUMN(청솔합체!BG2)+1),1),"")</f>
        <v>3.6810155581932587E-3</v>
      </c>
      <c r="BI3" s="414">
        <f>IFERROR(INDEX(청솔누적테이블!$A$2:$BE$5,2,0.5*(COLUMN(청솔합체!BI2)+1),1),"")</f>
        <v>672.9</v>
      </c>
      <c r="BJ3" s="415">
        <f>IFERROR(INDEX('청솔누적%'!$A$2:$BG$5,2,0.5*(COLUMN(청솔합체!BI2)+1),1),"")</f>
        <v>8.8344373396638202E-3</v>
      </c>
      <c r="BK3" s="414">
        <f>IFERROR(INDEX(청솔누적테이블!$A$2:$BE$5,2,0.5*(COLUMN(청솔합체!BK2)+1),1),"")</f>
        <v>792.26</v>
      </c>
      <c r="BL3" s="415">
        <f>IFERROR(INDEX('청솔누적%'!$A$2:$BG$5,2,0.5*(COLUMN(청솔합체!BK2)+1),1),"")</f>
        <v>8.8344373396638202E-3</v>
      </c>
      <c r="BM3" s="414" t="str">
        <f>IFERROR(INDEX(청솔누적테이블!$A$2:$BE$5,2,0.5*(COLUMN(청솔합체!BM2)+1),1),"")</f>
        <v/>
      </c>
      <c r="BN3" s="415">
        <f>IFERROR(INDEX('청솔누적%'!$A$2:$BG$5,2,0.5*(COLUMN(청솔합체!BM2)+1),1),"")</f>
        <v>6.4785873824201356E-3</v>
      </c>
      <c r="BO3" s="414">
        <f>IFERROR(INDEX(청솔누적테이블!$A$2:$BE$5,2,0.5*(COLUMN(청솔합체!BO2)+1),1),"")</f>
        <v>769.03</v>
      </c>
      <c r="BP3" s="415">
        <f>IFERROR(INDEX('청솔누적%'!$A$2:$BG$5,2,0.5*(COLUMN(청솔합체!BO2)+1),1),"")</f>
        <v>9.5706404513024711E-3</v>
      </c>
      <c r="BQ3" s="414">
        <f>IFERROR(INDEX(청솔누적테이블!$A$2:$BE$5,2,0.5*(COLUMN(청솔합체!BQ2)+1),1),"")</f>
        <v>868.65</v>
      </c>
      <c r="BR3" s="415">
        <f>IFERROR(INDEX('청솔누적%'!$A$2:$BG$5,2,0.5*(COLUMN(청솔합체!BQ2)+1),1),"")</f>
        <v>8.8344373396638202E-3</v>
      </c>
      <c r="BS3" s="414" t="str">
        <f>IFERROR(INDEX(청솔누적테이블!$A$2:$BE$5,2,0.5*(COLUMN(청솔합체!BS2)+1),1),"")</f>
        <v/>
      </c>
      <c r="BT3" s="415">
        <f>IFERROR(INDEX('청솔누적%'!$A$2:$BG$5,2,0.5*(COLUMN(청솔합체!BS2)+1),1),"")</f>
        <v>8.8344373396638202E-3</v>
      </c>
      <c r="BU3" s="414">
        <f>IFERROR(INDEX(청솔누적테이블!$A$2:$BE$5,2,0.5*(COLUMN(청솔합체!BU2)+1),1),"")</f>
        <v>971.31500000000005</v>
      </c>
      <c r="BV3" s="415">
        <f>IFERROR(INDEX('청솔누적%'!$A$2:$BG$5,2,0.5*(COLUMN(청솔합체!BU2)+1),1),"")</f>
        <v>9.5706404513024711E-3</v>
      </c>
      <c r="BW3" s="414">
        <f>IFERROR(INDEX(청솔누적테이블!$A$2:$BE$5,2,0.5*(COLUMN(청솔합체!BW2)+1),1),"")</f>
        <v>387.2</v>
      </c>
      <c r="BX3" s="415">
        <f>IFERROR(INDEX('청솔누적%'!$A$2:$BG$5,2,0.5*(COLUMN(청솔합체!BW2)+1),1),"")</f>
        <v>1.0306843562941122E-2</v>
      </c>
      <c r="BY3" s="414">
        <f>IFERROR(INDEX(청솔누적테이블!$A$2:$BE$5,2,0.5*(COLUMN(청솔합체!BY2)+1),1),"")</f>
        <v>1002.01</v>
      </c>
      <c r="BZ3" s="415">
        <f>IFERROR(INDEX('청솔누적%'!$A$2:$BG$5,2,0.5*(COLUMN(청솔합체!BY2)+1),1),"")</f>
        <v>8.8344373396638202E-3</v>
      </c>
      <c r="CA3" s="414">
        <f>IFERROR(INDEX(청솔누적테이블!$A$2:$BE$5,2,0.5*(COLUMN(청솔합체!CA2)+1),1),"")</f>
        <v>962.26</v>
      </c>
      <c r="CB3" s="415">
        <f>IFERROR(INDEX('청솔누적%'!$A$2:$BG$5,2,0.5*(COLUMN(청솔합체!CA2)+1),1),"")</f>
        <v>8.0982342280251692E-3</v>
      </c>
      <c r="CC3" s="414">
        <f>IFERROR(INDEX(청솔누적테이블!$A$2:$BE$5,2,0.5*(COLUMN(청솔합체!CC2)+1),1),"")</f>
        <v>601.82000000000005</v>
      </c>
      <c r="CD3" s="415">
        <f>IFERROR(INDEX('청솔누적%'!$A$2:$BG$5,2,0.5*(COLUMN(청솔합체!CC2)+1),1),"")</f>
        <v>1.0306843562941122E-2</v>
      </c>
      <c r="CE3" s="414" t="str">
        <f>IFERROR(INDEX(청솔누적테이블!$A$2:$BE$5,2,0.5*(COLUMN(청솔합체!CE2)+1),1),"")</f>
        <v/>
      </c>
      <c r="CF3" s="415">
        <f>IFERROR(INDEX('청솔누적%'!$A$2:$BG$5,2,0.5*(COLUMN(청솔합체!CE2)+1),1),"")</f>
        <v>6.4785873824201356E-3</v>
      </c>
      <c r="CG3" s="414">
        <f>IFERROR(INDEX(청솔누적테이블!$A$2:$BE$5,2,0.5*(COLUMN(청솔합체!CG2)+1),1),"")</f>
        <v>961.82</v>
      </c>
      <c r="CH3" s="415">
        <f>IFERROR(INDEX('청솔누적%'!$A$2:$BG$5,2,0.5*(COLUMN(청솔합체!CG2)+1),1),"")</f>
        <v>8.8344373396638202E-3</v>
      </c>
      <c r="CI3" s="414" t="str">
        <f>IFERROR(INDEX(청솔누적테이블!$A$2:$BE$5,2,0.5*(COLUMN(청솔합체!CI2)+1),1),"")</f>
        <v/>
      </c>
      <c r="CJ3" s="415">
        <f>IFERROR(INDEX('청솔누적%'!$A$2:$BG$5,2,0.5*(COLUMN(청솔합체!CI2)+1),1),"")</f>
        <v>6.4785873824201356E-3</v>
      </c>
      <c r="CK3" s="414">
        <f>IFERROR(INDEX(청솔누적테이블!$A$2:$BE$5,2,0.5*(COLUMN(청솔합체!CK2)+1),1),"")</f>
        <v>551.44000000000005</v>
      </c>
      <c r="CL3" s="415">
        <f>IFERROR(INDEX('청솔누적%'!$A$2:$BG$5,2,0.5*(COLUMN(청솔합체!CK2)+1),1),"")</f>
        <v>1.0306843562941122E-2</v>
      </c>
      <c r="CM3" s="414" t="str">
        <f>IFERROR(INDEX(청솔누적테이블!$A$2:$BE$5,2,0.5*(COLUMN(청솔합체!CM2)+1),1),"")</f>
        <v/>
      </c>
      <c r="CN3" s="415" t="str">
        <f>IFERROR(INDEX('청솔누적%'!$A$2:$BG$5,2,0.5*(COLUMN(청솔합체!CM2)+1),1),"")</f>
        <v/>
      </c>
      <c r="CO3" s="414">
        <f>IFERROR(INDEX(청솔누적테이블!$A$2:$BE$5,2,0.5*(COLUMN(청솔합체!CO2)+1),1),"")</f>
        <v>968.92499999999995</v>
      </c>
      <c r="CP3" s="415">
        <f>IFERROR(INDEX('청솔누적%'!$A$2:$BG$5,2,0.5*(COLUMN(청솔합체!CO2)+1),1),"")</f>
        <v>1.509216378859236E-2</v>
      </c>
      <c r="CQ3" s="414">
        <f>IFERROR(INDEX(청솔누적테이블!$A$2:$BE$5,2,0.5*(COLUMN(청솔합체!CQ2)+1),1),"")</f>
        <v>957.04</v>
      </c>
      <c r="CR3" s="415">
        <f>IFERROR(INDEX('청솔누적%'!$A$2:$BG$5,2,0.5*(COLUMN(청솔합체!CQ2)+1),1),"")</f>
        <v>1.2883554453676404E-2</v>
      </c>
      <c r="CS3" s="414">
        <f>IFERROR(INDEX(청솔누적테이블!$A$2:$BE$5,2,0.5*(COLUMN(청솔합체!CS2)+1),1),"")</f>
        <v>646.08999999999992</v>
      </c>
      <c r="CT3" s="415">
        <f>IFERROR(INDEX('청솔누적%'!$A$2:$BG$5,2,0.5*(COLUMN(청솔합체!CS2)+1),1),"")</f>
        <v>1.1043046674579775E-2</v>
      </c>
      <c r="CU3" s="414">
        <f>IFERROR(INDEX(청솔누적테이블!$A$2:$BE$5,2,0.5*(COLUMN(청솔합체!CU2)+1),1),"")</f>
        <v>1011.095</v>
      </c>
      <c r="CV3" s="415">
        <f>IFERROR(INDEX('청솔누적%'!$A$2:$BG$5,2,0.5*(COLUMN(청솔합체!CU2)+1),1),"")</f>
        <v>8.0982342280251692E-3</v>
      </c>
      <c r="CW3" s="414">
        <f>IFERROR(INDEX(청솔누적테이블!$A$2:$BE$5,2,0.5*(COLUMN(청솔합체!CW2)+1),1),"")</f>
        <v>1010.23</v>
      </c>
      <c r="CX3" s="415">
        <f>IFERROR(INDEX('청솔누적%'!$A$2:$BG$5,2,0.5*(COLUMN(청솔합체!CW2)+1),1),"")</f>
        <v>8.8344373396638202E-3</v>
      </c>
      <c r="CY3" s="414" t="str">
        <f>IFERROR(INDEX(청솔누적테이블!$A$2:$BE$5,2,0.5*(COLUMN(청솔합체!CY2)+1),1),"")</f>
        <v/>
      </c>
      <c r="CZ3" s="415">
        <f>IFERROR(INDEX('청솔누적%'!$A$2:$BG$5,2,0.5*(COLUMN(청솔합체!CY2)+1),1),"")</f>
        <v>4.0491171140125846E-3</v>
      </c>
      <c r="DA3" s="414">
        <f>IFERROR(INDEX(청솔누적테이블!$A$2:$BE$5,2,0.5*(COLUMN(청솔합체!DA2)+1),1),"")</f>
        <v>961.29</v>
      </c>
      <c r="DB3" s="415">
        <f>IFERROR(INDEX('청솔누적%'!$A$2:$BG$5,2,0.5*(COLUMN(청솔합체!DA2)+1),1),"")</f>
        <v>8.8344373396638202E-3</v>
      </c>
      <c r="DC3" s="414" t="str">
        <f>IFERROR(INDEX(청솔누적테이블!$A$2:$BE$5,2,0.5*(COLUMN(청솔합체!DC2)+1),1),"")</f>
        <v/>
      </c>
      <c r="DD3" s="415" t="str">
        <f>IFERROR(INDEX('청솔누적%'!$A$2:$BG$5,2,0.5*(COLUMN(청솔합체!DC2)+1),1),"")</f>
        <v/>
      </c>
      <c r="DE3" s="414">
        <f>IFERROR(INDEX(청솔누적테이블!$A$2:$BE$5,2,0.5*(COLUMN(청솔합체!DE2)+1),1),"")</f>
        <v>967.22</v>
      </c>
      <c r="DF3" s="415">
        <f>IFERROR(INDEX('청솔누적%'!$A$2:$BG$5,2,0.5*(COLUMN(청솔합체!DE2)+1),1),"")</f>
        <v>1.1043046674579775E-2</v>
      </c>
      <c r="DG3" s="414" t="str">
        <f>IFERROR(INDEX(청솔누적테이블!$A$2:$BE$5,2,0.5*(COLUMN(청솔합체!DG2)+1),1),"")</f>
        <v/>
      </c>
      <c r="DH3" s="415" t="str">
        <f>IFERROR(INDEX('청솔누적%'!$A$2:$BG$5,2,0.5*(COLUMN(청솔합체!DG2)+1),1),"")</f>
        <v/>
      </c>
      <c r="DI3" s="414">
        <f>IFERROR(INDEX(청솔누적테이블!$A$2:$BE$5,2,0.5*(COLUMN(청솔합체!DI2)+1),1),"")</f>
        <v>877.56</v>
      </c>
      <c r="DJ3" s="415">
        <f>IFERROR(INDEX('청솔누적%'!$A$2:$BG$5,2,0.5*(COLUMN(청솔합체!DI2)+1),1),"")</f>
        <v>1.1043046674579775E-2</v>
      </c>
    </row>
    <row r="4" spans="1:115" s="411" customFormat="1" hidden="1">
      <c r="A4" s="414" t="str">
        <f>IFERROR(INDEX(청솔누적테이블!$A$2:$BE$5,3,0.5*(COLUMN(청솔합체!A2)+1),1),"")</f>
        <v/>
      </c>
      <c r="B4" s="415" t="str">
        <f>IFERROR(INDEX('청솔누적%'!$A$2:$BG$5,3,0.5*(COLUMN(청솔합체!A3)+1),1),"")</f>
        <v/>
      </c>
      <c r="C4" s="414">
        <f>IFERROR(INDEX(청솔누적테이블!$A$2:$BE$5,3,0.5*(COLUMN(청솔합체!C2)+1),1),"")</f>
        <v>580.47</v>
      </c>
      <c r="D4" s="415">
        <f>IFERROR(INDEX('청솔누적%'!$A$2:$BG$5,3,0.5*(COLUMN(청솔합체!C3)+1),1),"")</f>
        <v>9.5706404513024711E-3</v>
      </c>
      <c r="E4" s="414">
        <f>IFERROR(INDEX(청솔누적테이블!$A$2:$BE$5,3,0.5*(COLUMN(청솔합체!E2)+1),1),"")</f>
        <v>580.34</v>
      </c>
      <c r="F4" s="415">
        <f>IFERROR(INDEX('청솔누적%'!$A$2:$BG$5,3,0.5*(COLUMN(청솔합체!E3)+1),1),"")</f>
        <v>8.8344373396638202E-3</v>
      </c>
      <c r="G4" s="414">
        <f>IFERROR(INDEX(청솔누적테이블!$A$2:$BE$5,3,0.5*(COLUMN(청솔합체!G2)+1),1),"")</f>
        <v>511.3</v>
      </c>
      <c r="H4" s="415">
        <f>IFERROR(INDEX('청솔누적%'!$A$2:$BG$5,3,0.5*(COLUMN(청솔합체!G3)+1),1),"")</f>
        <v>1.509216378859236E-2</v>
      </c>
      <c r="I4" s="414">
        <f>IFERROR(INDEX(청솔누적테이블!$A$2:$BE$5,3,0.5*(COLUMN(청솔합체!I2)+1),1),"")</f>
        <v>644.82000000000005</v>
      </c>
      <c r="J4" s="415">
        <f>IFERROR(INDEX('청솔누적%'!$A$2:$BG$5,3,0.5*(COLUMN(청솔합체!I3)+1),1),"")</f>
        <v>8.8344373396638202E-3</v>
      </c>
      <c r="K4" s="414">
        <f>IFERROR(INDEX(청솔누적테이블!$A$2:$BE$5,3,0.5*(COLUMN(청솔합체!K2)+1),1),"")</f>
        <v>644.82000000000005</v>
      </c>
      <c r="L4" s="415">
        <f>IFERROR(INDEX('청솔누적%'!$A$2:$BG$5,3,0.5*(COLUMN(청솔합체!K3)+1),1),"")</f>
        <v>8.8344373396638202E-3</v>
      </c>
      <c r="M4" s="414">
        <f>IFERROR(INDEX(청솔누적테이블!$A$2:$BE$5,3,0.5*(COLUMN(청솔합체!M2)+1),1),"")</f>
        <v>877.97</v>
      </c>
      <c r="N4" s="415">
        <f>IFERROR(INDEX('청솔누적%'!$A$2:$BG$5,3,0.5*(COLUMN(청솔합체!M3)+1),1),"")</f>
        <v>8.8344373396638202E-3</v>
      </c>
      <c r="O4" s="414">
        <f>IFERROR(INDEX(청솔누적테이블!$A$2:$BE$5,3,0.5*(COLUMN(청솔합체!O2)+1),1),"")</f>
        <v>868.34</v>
      </c>
      <c r="P4" s="415">
        <f>IFERROR(INDEX('청솔누적%'!$A$2:$BG$5,3,0.5*(COLUMN(청솔합체!O3)+1),1),"")</f>
        <v>1.0306843562941122E-2</v>
      </c>
      <c r="Q4" s="414">
        <f>IFERROR(INDEX(청솔누적테이블!$A$2:$BE$5,3,0.5*(COLUMN(청솔합체!Q2)+1),1),"")</f>
        <v>969.05</v>
      </c>
      <c r="R4" s="415">
        <f>IFERROR(INDEX('청솔누적%'!$A$2:$BG$5,3,0.5*(COLUMN(청솔합체!Q3)+1),1),"")</f>
        <v>1.0306843562941122E-2</v>
      </c>
      <c r="S4" s="414">
        <f>IFERROR(INDEX(청솔누적테이블!$A$2:$BE$5,3,0.5*(COLUMN(청솔합체!S2)+1),1),"")</f>
        <v>448.63499999999999</v>
      </c>
      <c r="T4" s="415">
        <f>IFERROR(INDEX('청솔누적%'!$A$2:$BG$5,3,0.5*(COLUMN(청솔합체!S3)+1),1),"")</f>
        <v>1.2883554453676404E-2</v>
      </c>
      <c r="U4" s="414">
        <f>IFERROR(INDEX(청솔누적테이블!$A$2:$BE$5,3,0.5*(COLUMN(청솔합체!U2)+1),1),"")</f>
        <v>968.5</v>
      </c>
      <c r="V4" s="415">
        <f>IFERROR(INDEX('청솔누적%'!$A$2:$BG$5,3,0.5*(COLUMN(청솔합체!U3)+1),1),"")</f>
        <v>9.5706404513024711E-3</v>
      </c>
      <c r="W4" s="414">
        <f>IFERROR(INDEX(청솔누적테이블!$A$2:$BE$5,3,0.5*(COLUMN(청솔합체!W2)+1),1),"")</f>
        <v>577.63</v>
      </c>
      <c r="X4" s="415">
        <f>IFERROR(INDEX('청솔누적%'!$A$2:$BG$5,3,0.5*(COLUMN(청솔합체!W3)+1),1),"")</f>
        <v>1.3987859121134382E-2</v>
      </c>
      <c r="Y4" s="414">
        <f>IFERROR(INDEX(청솔누적테이블!$A$2:$BE$5,3,0.5*(COLUMN(청솔합체!Y2)+1),1),"")</f>
        <v>644.52</v>
      </c>
      <c r="Z4" s="415">
        <f>IFERROR(INDEX('청솔누적%'!$A$2:$BG$5,3,0.5*(COLUMN(청솔합체!Y3)+1),1),"")</f>
        <v>1.1779249786218427E-2</v>
      </c>
      <c r="AA4" s="414" t="str">
        <f>IFERROR(INDEX(청솔누적테이블!$A$2:$BE$5,3,0.5*(COLUMN(청솔합체!AA2)+1),1),"")</f>
        <v/>
      </c>
      <c r="AB4" s="415" t="str">
        <f>IFERROR(INDEX('청솔누적%'!$A$2:$BG$5,3,0.5*(COLUMN(청솔합체!AA3)+1),1),"")</f>
        <v/>
      </c>
      <c r="AC4" s="414">
        <f>IFERROR(INDEX(청솔누적테이블!$A$2:$BE$5,3,0.5*(COLUMN(청솔합체!AC2)+1),1),"")</f>
        <v>642.9</v>
      </c>
      <c r="AD4" s="415">
        <f>IFERROR(INDEX('청솔누적%'!$A$2:$BG$5,3,0.5*(COLUMN(청솔합체!AC3)+1),1),"")</f>
        <v>1.2883554453676404E-2</v>
      </c>
      <c r="AE4" s="414">
        <f>IFERROR(INDEX(청솔누적테이블!$A$2:$BE$5,3,0.5*(COLUMN(청솔합체!AE2)+1),1),"")</f>
        <v>645.37</v>
      </c>
      <c r="AF4" s="415">
        <f>IFERROR(INDEX('청솔누적%'!$A$2:$BG$5,3,0.5*(COLUMN(청솔합체!AE3)+1),1),"")</f>
        <v>8.8344373396638202E-3</v>
      </c>
      <c r="AG4" s="414">
        <f>IFERROR(INDEX(청솔누적테이블!$A$2:$BE$5,3,0.5*(COLUMN(청솔합체!AG2)+1),1),"")</f>
        <v>966.66</v>
      </c>
      <c r="AH4" s="415">
        <f>IFERROR(INDEX('청솔누적%'!$A$2:$BG$5,3,0.5*(COLUMN(청솔합체!AG3)+1),1),"")</f>
        <v>1.3987859121134382E-2</v>
      </c>
      <c r="AI4" s="414">
        <f>IFERROR(INDEX(청솔누적테이블!$A$2:$BE$5,3,0.5*(COLUMN(청솔합체!AI2)+1),1),"")</f>
        <v>968.505</v>
      </c>
      <c r="AJ4" s="415">
        <f>IFERROR(INDEX('청솔누적%'!$A$2:$BG$5,3,0.5*(COLUMN(청솔합체!AI3)+1),1),"")</f>
        <v>9.5706404513024711E-3</v>
      </c>
      <c r="AK4" s="414">
        <f>IFERROR(INDEX(청솔누적테이블!$A$2:$BE$5,3,0.5*(COLUMN(청솔합체!AK2)+1),1),"")</f>
        <v>479.53</v>
      </c>
      <c r="AL4" s="415">
        <f>IFERROR(INDEX('청솔누적%'!$A$2:$BG$5,3,0.5*(COLUMN(청솔합체!AK3)+1),1),"")</f>
        <v>1.509216378859236E-2</v>
      </c>
      <c r="AM4" s="414">
        <f>IFERROR(INDEX(청솔누적테이블!$A$2:$BE$5,3,0.5*(COLUMN(청솔합체!AM2)+1),1),"")</f>
        <v>968.68000000000006</v>
      </c>
      <c r="AN4" s="415">
        <f>IFERROR(INDEX('청솔누적%'!$A$2:$BG$5,3,0.5*(COLUMN(청솔합체!AM3)+1),1),"")</f>
        <v>1.2883554453676404E-2</v>
      </c>
      <c r="AO4" s="414">
        <f>IFERROR(INDEX(청솔누적테이블!$A$2:$BE$5,3,0.5*(COLUMN(청솔합체!AO2)+1),1),"")</f>
        <v>566.41000000000008</v>
      </c>
      <c r="AP4" s="415">
        <f>IFERROR(INDEX('청솔누적%'!$A$2:$BG$5,3,0.5*(COLUMN(청솔합체!AO3)+1),1),"")</f>
        <v>2.0245585570062924E-2</v>
      </c>
      <c r="AQ4" s="414" t="str">
        <f>IFERROR(INDEX(청솔누적테이블!$A$2:$BE$5,3,0.5*(COLUMN(청솔합체!AQ2)+1),1),"")</f>
        <v/>
      </c>
      <c r="AR4" s="415">
        <f>IFERROR(INDEX('청솔누적%'!$A$2:$BG$5,3,0.5*(COLUMN(청솔합체!AQ3)+1),1),"")</f>
        <v>7.3620311163865174E-3</v>
      </c>
      <c r="AS4" s="414">
        <f>IFERROR(INDEX(청솔누적테이블!$A$2:$BE$5,3,0.5*(COLUMN(청솔합체!AS2)+1),1),"")</f>
        <v>519</v>
      </c>
      <c r="AT4" s="415">
        <f>IFERROR(INDEX('청솔누적%'!$A$2:$BG$5,3,0.5*(COLUMN(청솔합체!AS3)+1),1),"")</f>
        <v>1.0306843562941122E-2</v>
      </c>
      <c r="AU4" s="414">
        <f>IFERROR(INDEX(청솔누적테이블!$A$2:$BE$5,3,0.5*(COLUMN(청솔합체!AU2)+1),1),"")</f>
        <v>965.68499999999995</v>
      </c>
      <c r="AV4" s="415">
        <f>IFERROR(INDEX('청솔누적%'!$A$2:$BG$5,3,0.5*(COLUMN(청솔합체!AU3)+1),1),"")</f>
        <v>1.2883554453676404E-2</v>
      </c>
      <c r="AW4" s="414">
        <f>IFERROR(INDEX(청솔누적테이블!$A$2:$BE$5,3,0.5*(COLUMN(청솔합체!AW2)+1),1),"")</f>
        <v>645.64</v>
      </c>
      <c r="AX4" s="415">
        <f>IFERROR(INDEX('청솔누적%'!$A$2:$BG$5,3,0.5*(COLUMN(청솔합체!AW3)+1),1),"")</f>
        <v>1.1779249786218427E-2</v>
      </c>
      <c r="AY4" s="414">
        <f>IFERROR(INDEX(청솔누적테이블!$A$2:$BE$5,3,0.5*(COLUMN(청솔합체!AY2)+1),1),"")</f>
        <v>193.62</v>
      </c>
      <c r="AZ4" s="415">
        <f>IFERROR(INDEX('청솔누적%'!$A$2:$BG$5,3,0.5*(COLUMN(청솔합체!AY3)+1),1),"")</f>
        <v>1.1043046674579775E-2</v>
      </c>
      <c r="BA4" s="414">
        <f>IFERROR(INDEX(청솔누적테이블!$A$2:$BE$5,3,0.5*(COLUMN(청솔합체!BA2)+1),1),"")</f>
        <v>519</v>
      </c>
      <c r="BB4" s="415">
        <f>IFERROR(INDEX('청솔누적%'!$A$2:$BG$5,3,0.5*(COLUMN(청솔합체!BA3)+1),1),"")</f>
        <v>1.0306843562941122E-2</v>
      </c>
      <c r="BC4" s="414">
        <f>IFERROR(INDEX(청솔누적테이블!$A$2:$BE$5,3,0.5*(COLUMN(청솔합체!BC2)+1),1),"")</f>
        <v>645.64</v>
      </c>
      <c r="BD4" s="415">
        <f>IFERROR(INDEX('청솔누적%'!$A$2:$BG$5,3,0.5*(COLUMN(청솔합체!BC3)+1),1),"")</f>
        <v>1.1779249786218427E-2</v>
      </c>
      <c r="BE4" s="414">
        <f>IFERROR(INDEX(청솔누적테이블!$A$2:$BE$5,3,0.5*(COLUMN(청솔합체!BE2)+1),1),"")</f>
        <v>768.05</v>
      </c>
      <c r="BF4" s="415">
        <f>IFERROR(INDEX('청솔누적%'!$A$2:$BG$5,3,0.5*(COLUMN(청솔합체!BE3)+1),1),"")</f>
        <v>9.5706404513024711E-3</v>
      </c>
      <c r="BG4" s="414" t="str">
        <f>IFERROR(INDEX(청솔누적테이블!$A$2:$BE$5,3,0.5*(COLUMN(청솔합체!BG2)+1),1),"")</f>
        <v/>
      </c>
      <c r="BH4" s="415">
        <f>IFERROR(INDEX('청솔누적%'!$A$2:$BG$5,3,0.5*(COLUMN(청솔합체!BG3)+1),1),"")</f>
        <v>4.0491171140125846E-3</v>
      </c>
      <c r="BI4" s="414">
        <f>IFERROR(INDEX(청솔누적테이블!$A$2:$BE$5,3,0.5*(COLUMN(청솔합체!BI2)+1),1),"")</f>
        <v>672.255</v>
      </c>
      <c r="BJ4" s="415">
        <f>IFERROR(INDEX('청솔누적%'!$A$2:$BG$5,3,0.5*(COLUMN(청솔합체!BI3)+1),1),"")</f>
        <v>9.5706404513024711E-3</v>
      </c>
      <c r="BK4" s="414">
        <f>IFERROR(INDEX(청솔누적테이블!$A$2:$BE$5,3,0.5*(COLUMN(청솔합체!BK2)+1),1),"")</f>
        <v>791.89</v>
      </c>
      <c r="BL4" s="415">
        <f>IFERROR(INDEX('청솔누적%'!$A$2:$BG$5,3,0.5*(COLUMN(청솔합체!BK3)+1),1),"")</f>
        <v>9.5706404513024711E-3</v>
      </c>
      <c r="BM4" s="414" t="str">
        <f>IFERROR(INDEX(청솔누적테이블!$A$2:$BE$5,3,0.5*(COLUMN(청솔합체!BM2)+1),1),"")</f>
        <v/>
      </c>
      <c r="BN4" s="415">
        <f>IFERROR(INDEX('청솔누적%'!$A$2:$BG$5,3,0.5*(COLUMN(청솔합체!BM3)+1),1),"")</f>
        <v>7.3620311163865174E-3</v>
      </c>
      <c r="BO4" s="414">
        <f>IFERROR(INDEX(청솔누적테이블!$A$2:$BE$5,3,0.5*(COLUMN(청솔합체!BO2)+1),1),"")</f>
        <v>768.05</v>
      </c>
      <c r="BP4" s="415">
        <f>IFERROR(INDEX('청솔누적%'!$A$2:$BG$5,3,0.5*(COLUMN(청솔합체!BO3)+1),1),"")</f>
        <v>1.0306843562941122E-2</v>
      </c>
      <c r="BQ4" s="414">
        <f>IFERROR(INDEX(청솔누적테이블!$A$2:$BE$5,3,0.5*(COLUMN(청솔합체!BQ2)+1),1),"")</f>
        <v>867.15499999999997</v>
      </c>
      <c r="BR4" s="415">
        <f>IFERROR(INDEX('청솔누적%'!$A$2:$BG$5,3,0.5*(COLUMN(청솔합체!BQ3)+1),1),"")</f>
        <v>9.5706404513024711E-3</v>
      </c>
      <c r="BS4" s="414" t="str">
        <f>IFERROR(INDEX(청솔누적테이블!$A$2:$BE$5,3,0.5*(COLUMN(청솔합체!BS2)+1),1),"")</f>
        <v/>
      </c>
      <c r="BT4" s="415">
        <f>IFERROR(INDEX('청솔누적%'!$A$2:$BG$5,3,0.5*(COLUMN(청솔합체!BS3)+1),1),"")</f>
        <v>9.5706404513024711E-3</v>
      </c>
      <c r="BU4" s="414">
        <f>IFERROR(INDEX(청솔누적테이블!$A$2:$BE$5,3,0.5*(COLUMN(청솔합체!BU2)+1),1),"")</f>
        <v>970.29</v>
      </c>
      <c r="BV4" s="415">
        <f>IFERROR(INDEX('청솔누적%'!$A$2:$BG$5,3,0.5*(COLUMN(청솔합체!BU3)+1),1),"")</f>
        <v>1.0306843562941122E-2</v>
      </c>
      <c r="BW4" s="414">
        <f>IFERROR(INDEX(청솔누적테이블!$A$2:$BE$5,3,0.5*(COLUMN(청솔합체!BW2)+1),1),"")</f>
        <v>386.88</v>
      </c>
      <c r="BX4" s="415">
        <f>IFERROR(INDEX('청솔누적%'!$A$2:$BG$5,3,0.5*(COLUMN(청솔합체!BW3)+1),1),"")</f>
        <v>1.1043046674579775E-2</v>
      </c>
      <c r="BY4" s="414">
        <f>IFERROR(INDEX(청솔누적테이블!$A$2:$BE$5,3,0.5*(COLUMN(청솔합체!BY2)+1),1),"")</f>
        <v>1001.745</v>
      </c>
      <c r="BZ4" s="415">
        <f>IFERROR(INDEX('청솔누적%'!$A$2:$BG$5,3,0.5*(COLUMN(청솔합체!BY3)+1),1),"")</f>
        <v>9.5706404513024711E-3</v>
      </c>
      <c r="CA4" s="414">
        <f>IFERROR(INDEX(청솔누적테이블!$A$2:$BE$5,3,0.5*(COLUMN(청솔합체!CA2)+1),1),"")</f>
        <v>960.4</v>
      </c>
      <c r="CB4" s="415">
        <f>IFERROR(INDEX('청솔누적%'!$A$2:$BG$5,3,0.5*(COLUMN(청솔합체!CA3)+1),1),"")</f>
        <v>8.8344373396638202E-3</v>
      </c>
      <c r="CC4" s="414">
        <f>IFERROR(INDEX(청솔누적테이블!$A$2:$BE$5,3,0.5*(COLUMN(청솔합체!CC2)+1),1),"")</f>
        <v>601.31500000000005</v>
      </c>
      <c r="CD4" s="415">
        <f>IFERROR(INDEX('청솔누적%'!$A$2:$BG$5,3,0.5*(COLUMN(청솔합체!CC3)+1),1),"")</f>
        <v>1.1043046674579775E-2</v>
      </c>
      <c r="CE4" s="414" t="str">
        <f>IFERROR(INDEX(청솔누적테이블!$A$2:$BE$5,3,0.5*(COLUMN(청솔합체!CE2)+1),1),"")</f>
        <v/>
      </c>
      <c r="CF4" s="415">
        <f>IFERROR(INDEX('청솔누적%'!$A$2:$BG$5,3,0.5*(COLUMN(청솔합체!CE3)+1),1),"")</f>
        <v>7.3620311163865174E-3</v>
      </c>
      <c r="CG4" s="414">
        <f>IFERROR(INDEX(청솔누적테이블!$A$2:$BE$5,3,0.5*(COLUMN(청솔합체!CG2)+1),1),"")</f>
        <v>960.69500000000005</v>
      </c>
      <c r="CH4" s="415">
        <f>IFERROR(INDEX('청솔누적%'!$A$2:$BG$5,3,0.5*(COLUMN(청솔합체!CG3)+1),1),"")</f>
        <v>9.5706404513024711E-3</v>
      </c>
      <c r="CI4" s="414" t="str">
        <f>IFERROR(INDEX(청솔누적테이블!$A$2:$BE$5,3,0.5*(COLUMN(청솔합체!CI2)+1),1),"")</f>
        <v/>
      </c>
      <c r="CJ4" s="415">
        <f>IFERROR(INDEX('청솔누적%'!$A$2:$BG$5,3,0.5*(COLUMN(청솔합체!CI3)+1),1),"")</f>
        <v>7.3620311163865174E-3</v>
      </c>
      <c r="CK4" s="414">
        <f>IFERROR(INDEX(청솔누적테이블!$A$2:$BE$5,3,0.5*(COLUMN(청솔합체!CK2)+1),1),"")</f>
        <v>550.91000000000008</v>
      </c>
      <c r="CL4" s="415">
        <f>IFERROR(INDEX('청솔누적%'!$A$2:$BG$5,3,0.5*(COLUMN(청솔합체!CK3)+1),1),"")</f>
        <v>1.1043046674579775E-2</v>
      </c>
      <c r="CM4" s="414" t="str">
        <f>IFERROR(INDEX(청솔누적테이블!$A$2:$BE$5,3,0.5*(COLUMN(청솔합체!CM2)+1),1),"")</f>
        <v/>
      </c>
      <c r="CN4" s="415" t="str">
        <f>IFERROR(INDEX('청솔누적%'!$A$2:$BG$5,3,0.5*(COLUMN(청솔합체!CM3)+1),1),"")</f>
        <v/>
      </c>
      <c r="CO4" s="414">
        <f>IFERROR(INDEX(청솔누적테이블!$A$2:$BE$5,3,0.5*(COLUMN(청솔합체!CO2)+1),1),"")</f>
        <v>967.99</v>
      </c>
      <c r="CP4" s="415">
        <f>IFERROR(INDEX('청솔누적%'!$A$2:$BG$5,3,0.5*(COLUMN(청솔합체!CO3)+1),1),"")</f>
        <v>1.6196468456050338E-2</v>
      </c>
      <c r="CQ4" s="414">
        <f>IFERROR(INDEX(청솔누적테이블!$A$2:$BE$5,3,0.5*(COLUMN(청솔합체!CQ2)+1),1),"")</f>
        <v>955.19</v>
      </c>
      <c r="CR4" s="415">
        <f>IFERROR(INDEX('청솔누적%'!$A$2:$BG$5,3,0.5*(COLUMN(청솔합체!CQ3)+1),1),"")</f>
        <v>1.3987859121134382E-2</v>
      </c>
      <c r="CS4" s="414">
        <f>IFERROR(INDEX(청솔누적테이블!$A$2:$BE$5,3,0.5*(COLUMN(청솔합체!CS2)+1),1),"")</f>
        <v>645.64</v>
      </c>
      <c r="CT4" s="415">
        <f>IFERROR(INDEX('청솔누적%'!$A$2:$BG$5,3,0.5*(COLUMN(청솔합체!CS3)+1),1),"")</f>
        <v>1.1779249786218427E-2</v>
      </c>
      <c r="CU4" s="414">
        <f>IFERROR(INDEX(청솔누적테이블!$A$2:$BE$5,3,0.5*(COLUMN(청솔합체!CU2)+1),1),"")</f>
        <v>1009.19</v>
      </c>
      <c r="CV4" s="415">
        <f>IFERROR(INDEX('청솔누적%'!$A$2:$BG$5,3,0.5*(COLUMN(청솔합체!CU3)+1),1),"")</f>
        <v>8.8344373396638202E-3</v>
      </c>
      <c r="CW4" s="414">
        <f>IFERROR(INDEX(청솔누적테이블!$A$2:$BE$5,3,0.5*(COLUMN(청솔합체!CW2)+1),1),"")</f>
        <v>1008.84</v>
      </c>
      <c r="CX4" s="415">
        <f>IFERROR(INDEX('청솔누적%'!$A$2:$BG$5,3,0.5*(COLUMN(청솔합체!CW3)+1),1),"")</f>
        <v>9.5706404513024711E-3</v>
      </c>
      <c r="CY4" s="414" t="str">
        <f>IFERROR(INDEX(청솔누적테이블!$A$2:$BE$5,3,0.5*(COLUMN(청솔합체!CY2)+1),1),"")</f>
        <v/>
      </c>
      <c r="CZ4" s="415">
        <f>IFERROR(INDEX('청솔누적%'!$A$2:$BG$5,3,0.5*(COLUMN(청솔합체!CY3)+1),1),"")</f>
        <v>4.4172186698319101E-3</v>
      </c>
      <c r="DA4" s="414">
        <f>IFERROR(INDEX(청솔누적테이블!$A$2:$BE$5,3,0.5*(COLUMN(청솔합체!DA2)+1),1),"")</f>
        <v>959.44499999999994</v>
      </c>
      <c r="DB4" s="415">
        <f>IFERROR(INDEX('청솔누적%'!$A$2:$BG$5,3,0.5*(COLUMN(청솔합체!DA3)+1),1),"")</f>
        <v>9.5706404513024711E-3</v>
      </c>
      <c r="DC4" s="414" t="str">
        <f>IFERROR(INDEX(청솔누적테이블!$A$2:$BE$5,3,0.5*(COLUMN(청솔합체!DC2)+1),1),"")</f>
        <v/>
      </c>
      <c r="DD4" s="415" t="str">
        <f>IFERROR(INDEX('청솔누적%'!$A$2:$BG$5,3,0.5*(COLUMN(청솔합체!DC3)+1),1),"")</f>
        <v/>
      </c>
      <c r="DE4" s="414">
        <f>IFERROR(INDEX(청솔누적테이블!$A$2:$BE$5,3,0.5*(COLUMN(청솔합체!DE2)+1),1),"")</f>
        <v>965.86</v>
      </c>
      <c r="DF4" s="415">
        <f>IFERROR(INDEX('청솔누적%'!$A$2:$BG$5,3,0.5*(COLUMN(청솔합체!DE3)+1),1),"")</f>
        <v>1.1779249786218427E-2</v>
      </c>
      <c r="DG4" s="414" t="str">
        <f>IFERROR(INDEX(청솔누적테이블!$A$2:$BE$5,3,0.5*(COLUMN(청솔합체!DG2)+1),1),"")</f>
        <v/>
      </c>
      <c r="DH4" s="415" t="str">
        <f>IFERROR(INDEX('청솔누적%'!$A$2:$BG$5,3,0.5*(COLUMN(청솔합체!DG3)+1),1),"")</f>
        <v/>
      </c>
      <c r="DI4" s="414">
        <f>IFERROR(INDEX(청솔누적테이블!$A$2:$BE$5,3,0.5*(COLUMN(청솔합체!DI2)+1),1),"")</f>
        <v>876.63</v>
      </c>
      <c r="DJ4" s="415">
        <f>IFERROR(INDEX('청솔누적%'!$A$2:$BG$5,3,0.5*(COLUMN(청솔합체!DI3)+1),1),"")</f>
        <v>1.1779249786218427E-2</v>
      </c>
    </row>
    <row r="5" spans="1:115" s="411" customFormat="1" hidden="1">
      <c r="A5" s="414" t="str">
        <f>IFERROR(INDEX(청솔누적테이블!$A$2:$BE$5,4,0.5*(COLUMN(청솔합체!A4)+1),1),"")</f>
        <v/>
      </c>
      <c r="B5" s="415" t="str">
        <f>IFERROR(INDEX('청솔누적%'!$A$2:$BG$5,4,0.5*(COLUMN(청솔합체!A4)+1),1),"")</f>
        <v/>
      </c>
      <c r="C5" s="414">
        <f>IFERROR(INDEX(청솔누적테이블!$A$2:$BE$5,4,0.5*(COLUMN(청솔합체!C4)+1),1),"")</f>
        <v>579.85</v>
      </c>
      <c r="D5" s="415">
        <f>IFERROR(INDEX('청솔누적%'!$A$2:$BG$5,4,0.5*(COLUMN(청솔합체!C4)+1),1),"")</f>
        <v>1.0306843562941122E-2</v>
      </c>
      <c r="E5" s="414">
        <f>IFERROR(INDEX(청솔누적테이블!$A$2:$BE$5,4,0.5*(COLUMN(청솔합체!E4)+1),1),"")</f>
        <v>579.91000000000008</v>
      </c>
      <c r="F5" s="415">
        <f>IFERROR(INDEX('청솔누적%'!$A$2:$BG$5,4,0.5*(COLUMN(청솔합체!E4)+1),1),"")</f>
        <v>9.5706404513024711E-3</v>
      </c>
      <c r="G5" s="414">
        <f>IFERROR(INDEX(청솔누적테이블!$A$2:$BE$5,4,0.5*(COLUMN(청솔합체!G4)+1),1),"")</f>
        <v>510.69</v>
      </c>
      <c r="H5" s="415">
        <f>IFERROR(INDEX('청솔누적%'!$A$2:$BG$5,4,0.5*(COLUMN(청솔합체!G4)+1),1),"")</f>
        <v>1.6196468456050338E-2</v>
      </c>
      <c r="I5" s="414">
        <f>IFERROR(INDEX(청솔누적테이블!$A$2:$BE$5,4,0.5*(COLUMN(청솔합체!I4)+1),1),"")</f>
        <v>644.34</v>
      </c>
      <c r="J5" s="415">
        <f>IFERROR(INDEX('청솔누적%'!$A$2:$BG$5,4,0.5*(COLUMN(청솔합체!I4)+1),1),"")</f>
        <v>9.5706404513024711E-3</v>
      </c>
      <c r="K5" s="414">
        <f>IFERROR(INDEX(청솔누적테이블!$A$2:$BE$5,4,0.5*(COLUMN(청솔합체!K4)+1),1),"")</f>
        <v>644.34</v>
      </c>
      <c r="L5" s="415">
        <f>IFERROR(INDEX('청솔누적%'!$A$2:$BG$5,4,0.5*(COLUMN(청솔합체!K4)+1),1),"")</f>
        <v>9.5706404513024711E-3</v>
      </c>
      <c r="M5" s="414">
        <f>IFERROR(INDEX(청솔누적테이블!$A$2:$BE$5,4,0.5*(COLUMN(청솔합체!M4)+1),1),"")</f>
        <v>877.18000000000006</v>
      </c>
      <c r="N5" s="415">
        <f>IFERROR(INDEX('청솔누적%'!$A$2:$BG$5,4,0.5*(COLUMN(청솔합체!M4)+1),1),"")</f>
        <v>9.5706404513024711E-3</v>
      </c>
      <c r="O5" s="414">
        <f>IFERROR(INDEX(청솔누적테이블!$A$2:$BE$5,4,0.5*(COLUMN(청솔합체!O4)+1),1),"")</f>
        <v>867.43000000000006</v>
      </c>
      <c r="P5" s="415">
        <f>IFERROR(INDEX('청솔누적%'!$A$2:$BG$5,4,0.5*(COLUMN(청솔합체!O4)+1),1),"")</f>
        <v>1.1043046674579775E-2</v>
      </c>
      <c r="Q5" s="414">
        <f>IFERROR(INDEX(청솔누적테이블!$A$2:$BE$5,4,0.5*(COLUMN(청솔합체!Q4)+1),1),"")</f>
        <v>968.26499999999999</v>
      </c>
      <c r="R5" s="415">
        <f>IFERROR(INDEX('청솔누적%'!$A$2:$BG$5,4,0.5*(COLUMN(청솔합체!Q4)+1),1),"")</f>
        <v>1.1043046674579775E-2</v>
      </c>
      <c r="S5" s="414">
        <f>IFERROR(INDEX(청솔누적테이블!$A$2:$BE$5,4,0.5*(COLUMN(청솔합체!S4)+1),1),"")</f>
        <v>448.12</v>
      </c>
      <c r="T5" s="415">
        <f>IFERROR(INDEX('청솔누적%'!$A$2:$BG$5,4,0.5*(COLUMN(청솔합체!S4)+1),1),"")</f>
        <v>1.3987859121134382E-2</v>
      </c>
      <c r="U5" s="414">
        <f>IFERROR(INDEX(청솔누적테이블!$A$2:$BE$5,4,0.5*(COLUMN(청솔합체!U4)+1),1),"")</f>
        <v>967.51</v>
      </c>
      <c r="V5" s="415">
        <f>IFERROR(INDEX('청솔누적%'!$A$2:$BG$5,4,0.5*(COLUMN(청솔합체!U4)+1),1),"")</f>
        <v>1.0306843562941122E-2</v>
      </c>
      <c r="W5" s="414">
        <f>IFERROR(INDEX(청솔누적테이블!$A$2:$BE$5,4,0.5*(COLUMN(청솔합체!W4)+1),1),"")</f>
        <v>577.02499999999998</v>
      </c>
      <c r="X5" s="415">
        <f>IFERROR(INDEX('청솔누적%'!$A$2:$BG$5,4,0.5*(COLUMN(청솔합체!W4)+1),1),"")</f>
        <v>1.509216378859236E-2</v>
      </c>
      <c r="Y5" s="414">
        <f>IFERROR(INDEX(청솔누적테이블!$A$2:$BE$5,4,0.5*(COLUMN(청솔합체!Y4)+1),1),"")</f>
        <v>643.78499999999997</v>
      </c>
      <c r="Z5" s="415">
        <f>IFERROR(INDEX('청솔누적%'!$A$2:$BG$5,4,0.5*(COLUMN(청솔합체!Y4)+1),1),"")</f>
        <v>1.2883554453676404E-2</v>
      </c>
      <c r="AA5" s="414" t="str">
        <f>IFERROR(INDEX(청솔누적테이블!$A$2:$BE$5,4,0.5*(COLUMN(청솔합체!AA4)+1),1),"")</f>
        <v/>
      </c>
      <c r="AB5" s="415" t="str">
        <f>IFERROR(INDEX('청솔누적%'!$A$2:$BG$5,4,0.5*(COLUMN(청솔합체!AA4)+1),1),"")</f>
        <v/>
      </c>
      <c r="AC5" s="414">
        <f>IFERROR(INDEX(청솔누적테이블!$A$2:$BE$5,4,0.5*(COLUMN(청솔합체!AC4)+1),1),"")</f>
        <v>642.26</v>
      </c>
      <c r="AD5" s="415">
        <f>IFERROR(INDEX('청솔누적%'!$A$2:$BG$5,4,0.5*(COLUMN(청솔합체!AC4)+1),1),"")</f>
        <v>1.3987859121134382E-2</v>
      </c>
      <c r="AE5" s="414">
        <f>IFERROR(INDEX(청솔누적테이블!$A$2:$BE$5,4,0.5*(COLUMN(청솔합체!AE4)+1),1),"")</f>
        <v>644.82500000000005</v>
      </c>
      <c r="AF5" s="415">
        <f>IFERROR(INDEX('청솔누적%'!$A$2:$BG$5,4,0.5*(COLUMN(청솔합체!AE4)+1),1),"")</f>
        <v>9.5706404513024711E-3</v>
      </c>
      <c r="AG5" s="414">
        <f>IFERROR(INDEX(청솔누적테이블!$A$2:$BE$5,4,0.5*(COLUMN(청솔합체!AG4)+1),1),"")</f>
        <v>965.55</v>
      </c>
      <c r="AH5" s="415">
        <f>IFERROR(INDEX('청솔누적%'!$A$2:$BG$5,4,0.5*(COLUMN(청솔합체!AG4)+1),1),"")</f>
        <v>1.509216378859236E-2</v>
      </c>
      <c r="AI5" s="414">
        <f>IFERROR(INDEX(청솔누적테이블!$A$2:$BE$5,4,0.5*(COLUMN(청솔합체!AI4)+1),1),"")</f>
        <v>967.51</v>
      </c>
      <c r="AJ5" s="415">
        <f>IFERROR(INDEX('청솔누적%'!$A$2:$BG$5,4,0.5*(COLUMN(청솔합체!AI4)+1),1),"")</f>
        <v>1.0306843562941122E-2</v>
      </c>
      <c r="AK5" s="414">
        <f>IFERROR(INDEX(청솔누적테이블!$A$2:$BE$5,4,0.5*(COLUMN(청솔합체!AK4)+1),1),"")</f>
        <v>479.13</v>
      </c>
      <c r="AL5" s="415">
        <f>IFERROR(INDEX('청솔누적%'!$A$2:$BG$5,4,0.5*(COLUMN(청솔합체!AK4)+1),1),"")</f>
        <v>1.6196468456050338E-2</v>
      </c>
      <c r="AM5" s="414">
        <f>IFERROR(INDEX(청솔누적테이블!$A$2:$BE$5,4,0.5*(COLUMN(청솔합체!AM4)+1),1),"")</f>
        <v>967.7</v>
      </c>
      <c r="AN5" s="415">
        <f>IFERROR(INDEX('청솔누적%'!$A$2:$BG$5,4,0.5*(COLUMN(청솔합체!AM4)+1),1),"")</f>
        <v>1.3987859121134382E-2</v>
      </c>
      <c r="AO5" s="414">
        <f>IFERROR(INDEX(청솔누적테이블!$A$2:$BE$5,4,0.5*(COLUMN(청솔합체!AO4)+1),1),"")</f>
        <v>565.94000000000005</v>
      </c>
      <c r="AP5" s="415">
        <f>IFERROR(INDEX('청솔누적%'!$A$2:$BG$5,4,0.5*(COLUMN(청솔합체!AO4)+1),1),"")</f>
        <v>2.1349890237520899E-2</v>
      </c>
      <c r="AQ5" s="414">
        <f>IFERROR(INDEX(청솔누적테이블!$A$2:$BE$5,4,0.5*(COLUMN(청솔합체!AQ4)+1),1),"")</f>
        <v>521.40000000000009</v>
      </c>
      <c r="AR5" s="415">
        <f>IFERROR(INDEX('청솔누적%'!$A$2:$BG$5,4,0.5*(COLUMN(청솔합체!AQ4)+1),1),"")</f>
        <v>8.0982342280251692E-3</v>
      </c>
      <c r="AS5" s="414">
        <f>IFERROR(INDEX(청솔누적테이블!$A$2:$BE$5,4,0.5*(COLUMN(청솔합체!AS4)+1),1),"")</f>
        <v>518.5</v>
      </c>
      <c r="AT5" s="415">
        <f>IFERROR(INDEX('청솔누적%'!$A$2:$BG$5,4,0.5*(COLUMN(청솔합체!AS4)+1),1),"")</f>
        <v>1.1043046674579775E-2</v>
      </c>
      <c r="AU5" s="414">
        <f>IFERROR(INDEX(청솔누적테이블!$A$2:$BE$5,4,0.5*(COLUMN(청솔합체!AU4)+1),1),"")</f>
        <v>965.2</v>
      </c>
      <c r="AV5" s="415">
        <f>IFERROR(INDEX('청솔누적%'!$A$2:$BG$5,4,0.5*(COLUMN(청솔합체!AU4)+1),1),"")</f>
        <v>1.3987859121134382E-2</v>
      </c>
      <c r="AW5" s="414">
        <f>IFERROR(INDEX(청솔누적테이블!$A$2:$BE$5,4,0.5*(COLUMN(청솔합체!AW4)+1),1),"")</f>
        <v>644.94000000000005</v>
      </c>
      <c r="AX5" s="415">
        <f>IFERROR(INDEX('청솔누적%'!$A$2:$BG$5,4,0.5*(COLUMN(청솔합체!AW4)+1),1),"")</f>
        <v>1.2883554453676404E-2</v>
      </c>
      <c r="AY5" s="414">
        <f>IFERROR(INDEX(청솔누적테이블!$A$2:$BE$5,4,0.5*(COLUMN(청솔합체!AY4)+1),1),"")</f>
        <v>193.5</v>
      </c>
      <c r="AZ5" s="415">
        <f>IFERROR(INDEX('청솔누적%'!$A$2:$BG$5,4,0.5*(COLUMN(청솔합체!AY4)+1),1),"")</f>
        <v>1.1779249786218427E-2</v>
      </c>
      <c r="BA5" s="414">
        <f>IFERROR(INDEX(청솔누적테이블!$A$2:$BE$5,4,0.5*(COLUMN(청솔합체!BA4)+1),1),"")</f>
        <v>518.5</v>
      </c>
      <c r="BB5" s="415">
        <f>IFERROR(INDEX('청솔누적%'!$A$2:$BG$5,4,0.5*(COLUMN(청솔합체!BA4)+1),1),"")</f>
        <v>1.1043046674579775E-2</v>
      </c>
      <c r="BC5" s="414">
        <f>IFERROR(INDEX(청솔누적테이블!$A$2:$BE$5,4,0.5*(COLUMN(청솔합체!BC4)+1),1),"")</f>
        <v>644.94000000000005</v>
      </c>
      <c r="BD5" s="415">
        <f>IFERROR(INDEX('청솔누적%'!$A$2:$BG$5,4,0.5*(COLUMN(청솔합체!BC4)+1),1),"")</f>
        <v>1.2883554453676404E-2</v>
      </c>
      <c r="BE5" s="414">
        <f>IFERROR(INDEX(청솔누적테이블!$A$2:$BE$5,4,0.5*(COLUMN(청솔합체!BE4)+1),1),"")</f>
        <v>766.64</v>
      </c>
      <c r="BF5" s="415">
        <f>IFERROR(INDEX('청솔누적%'!$A$2:$BG$5,4,0.5*(COLUMN(청솔합체!BE4)+1),1),"")</f>
        <v>1.0306843562941122E-2</v>
      </c>
      <c r="BG5" s="414" t="str">
        <f>IFERROR(INDEX(청솔누적테이블!$A$2:$BE$5,4,0.5*(COLUMN(청솔합체!BG4)+1),1),"")</f>
        <v/>
      </c>
      <c r="BH5" s="415">
        <f>IFERROR(INDEX('청솔누적%'!$A$2:$BG$5,4,0.5*(COLUMN(청솔합체!BG4)+1),1),"")</f>
        <v>4.4172186698319101E-3</v>
      </c>
      <c r="BI5" s="414">
        <f>IFERROR(INDEX(청솔누적테이블!$A$2:$BE$5,4,0.5*(COLUMN(청솔합체!BI4)+1),1),"")</f>
        <v>671.61</v>
      </c>
      <c r="BJ5" s="415">
        <f>IFERROR(INDEX('청솔누적%'!$A$2:$BG$5,4,0.5*(COLUMN(청솔합체!BI4)+1),1),"")</f>
        <v>1.0306843562941122E-2</v>
      </c>
      <c r="BK5" s="414">
        <f>IFERROR(INDEX(청솔누적테이블!$A$2:$BE$5,4,0.5*(COLUMN(청솔합체!BK4)+1),1),"")</f>
        <v>791.52</v>
      </c>
      <c r="BL5" s="415">
        <f>IFERROR(INDEX('청솔누적%'!$A$2:$BG$5,4,0.5*(COLUMN(청솔합체!BK4)+1),1),"")</f>
        <v>1.0306843562941122E-2</v>
      </c>
      <c r="BM5" s="414">
        <f>IFERROR(INDEX(청솔누적테이블!$A$2:$BE$5,4,0.5*(COLUMN(청솔합체!BM4)+1),1),"")</f>
        <v>862.54</v>
      </c>
      <c r="BN5" s="415">
        <f>IFERROR(INDEX('청솔누적%'!$A$2:$BG$5,4,0.5*(COLUMN(청솔합체!BM4)+1),1),"")</f>
        <v>8.0982342280251692E-3</v>
      </c>
      <c r="BO5" s="414">
        <f>IFERROR(INDEX(청솔누적테이블!$A$2:$BE$5,4,0.5*(COLUMN(청솔합체!BO4)+1),1),"")</f>
        <v>767.06500000000005</v>
      </c>
      <c r="BP5" s="415">
        <f>IFERROR(INDEX('청솔누적%'!$A$2:$BG$5,4,0.5*(COLUMN(청솔합체!BO4)+1),1),"")</f>
        <v>1.1043046674579775E-2</v>
      </c>
      <c r="BQ5" s="414">
        <f>IFERROR(INDEX(청솔누적테이블!$A$2:$BE$5,4,0.5*(COLUMN(청솔합체!BQ4)+1),1),"")</f>
        <v>865.66</v>
      </c>
      <c r="BR5" s="415">
        <f>IFERROR(INDEX('청솔누적%'!$A$2:$BG$5,4,0.5*(COLUMN(청솔합체!BQ4)+1),1),"")</f>
        <v>1.0306843562941122E-2</v>
      </c>
      <c r="BS5" s="414" t="str">
        <f>IFERROR(INDEX(청솔누적테이블!$A$2:$BE$5,4,0.5*(COLUMN(청솔합체!BS4)+1),1),"")</f>
        <v/>
      </c>
      <c r="BT5" s="415">
        <f>IFERROR(INDEX('청솔누적%'!$A$2:$BG$5,4,0.5*(COLUMN(청솔합체!BS4)+1),1),"")</f>
        <v>1.0306843562941122E-2</v>
      </c>
      <c r="BU5" s="414">
        <f>IFERROR(INDEX(청솔누적테이블!$A$2:$BE$5,4,0.5*(COLUMN(청솔합체!BU4)+1),1),"")</f>
        <v>969.52499999999998</v>
      </c>
      <c r="BV5" s="415">
        <f>IFERROR(INDEX('청솔누적%'!$A$2:$BG$5,4,0.5*(COLUMN(청솔합체!BU4)+1),1),"")</f>
        <v>1.1043046674579775E-2</v>
      </c>
      <c r="BW5" s="414">
        <f>IFERROR(INDEX(청솔누적테이블!$A$2:$BE$5,4,0.5*(COLUMN(청솔합체!BW4)+1),1),"")</f>
        <v>386.56</v>
      </c>
      <c r="BX5" s="415">
        <f>IFERROR(INDEX('청솔누적%'!$A$2:$BG$5,4,0.5*(COLUMN(청솔합체!BW4)+1),1),"")</f>
        <v>1.1779249786218427E-2</v>
      </c>
      <c r="BY5" s="414">
        <f>IFERROR(INDEX(청솔누적테이블!$A$2:$BE$5,4,0.5*(COLUMN(청솔합체!BY4)+1),1),"")</f>
        <v>1001.48</v>
      </c>
      <c r="BZ5" s="415">
        <f>IFERROR(INDEX('청솔누적%'!$A$2:$BG$5,4,0.5*(COLUMN(청솔합체!BY4)+1),1),"")</f>
        <v>1.0306843562941122E-2</v>
      </c>
      <c r="CA5" s="414">
        <f>IFERROR(INDEX(청솔누적테이블!$A$2:$BE$5,4,0.5*(COLUMN(청솔합체!CA4)+1),1),"")</f>
        <v>958.53499999999997</v>
      </c>
      <c r="CB5" s="415">
        <f>IFERROR(INDEX('청솔누적%'!$A$2:$BG$5,4,0.5*(COLUMN(청솔합체!CA4)+1),1),"")</f>
        <v>9.5706404513024711E-3</v>
      </c>
      <c r="CC5" s="414">
        <f>IFERROR(INDEX(청솔누적테이블!$A$2:$BE$5,4,0.5*(COLUMN(청솔합체!CC4)+1),1),"")</f>
        <v>600.80999999999995</v>
      </c>
      <c r="CD5" s="415">
        <f>IFERROR(INDEX('청솔누적%'!$A$2:$BG$5,4,0.5*(COLUMN(청솔합체!CC4)+1),1),"")</f>
        <v>1.1779249786218427E-2</v>
      </c>
      <c r="CE5" s="414">
        <f>IFERROR(INDEX(청솔누적테이블!$A$2:$BE$5,4,0.5*(COLUMN(청솔합체!CE4)+1),1),"")</f>
        <v>672.40499999999997</v>
      </c>
      <c r="CF5" s="415">
        <f>IFERROR(INDEX('청솔누적%'!$A$2:$BG$5,4,0.5*(COLUMN(청솔합체!CE4)+1),1),"")</f>
        <v>8.0982342280251692E-3</v>
      </c>
      <c r="CG5" s="414">
        <f>IFERROR(INDEX(청솔누적테이블!$A$2:$BE$5,4,0.5*(COLUMN(청솔합체!CG4)+1),1),"")</f>
        <v>959.57</v>
      </c>
      <c r="CH5" s="415">
        <f>IFERROR(INDEX('청솔누적%'!$A$2:$BG$5,4,0.5*(COLUMN(청솔합체!CG4)+1),1),"")</f>
        <v>1.0306843562941122E-2</v>
      </c>
      <c r="CI5" s="414">
        <f>IFERROR(INDEX(청솔누적테이블!$A$2:$BE$5,4,0.5*(COLUMN(청솔합체!CI4)+1),1),"")</f>
        <v>862.54</v>
      </c>
      <c r="CJ5" s="415">
        <f>IFERROR(INDEX('청솔누적%'!$A$2:$BG$5,4,0.5*(COLUMN(청솔합체!CI4)+1),1),"")</f>
        <v>8.0982342280251692E-3</v>
      </c>
      <c r="CK5" s="414">
        <f>IFERROR(INDEX(청솔누적테이블!$A$2:$BE$5,4,0.5*(COLUMN(청솔합체!CK4)+1),1),"")</f>
        <v>550.38</v>
      </c>
      <c r="CL5" s="415">
        <f>IFERROR(INDEX('청솔누적%'!$A$2:$BG$5,4,0.5*(COLUMN(청솔합체!CK4)+1),1),"")</f>
        <v>1.1779249786218427E-2</v>
      </c>
      <c r="CM5" s="414" t="str">
        <f>IFERROR(INDEX(청솔누적테이블!$A$2:$BE$5,4,0.5*(COLUMN(청솔합체!CM4)+1),1),"")</f>
        <v/>
      </c>
      <c r="CN5" s="415" t="str">
        <f>IFERROR(INDEX('청솔누적%'!$A$2:$BG$5,4,0.5*(COLUMN(청솔합체!CM4)+1),1),"")</f>
        <v/>
      </c>
      <c r="CO5" s="414">
        <f>IFERROR(INDEX(청솔누적테이블!$A$2:$BE$5,4,0.5*(COLUMN(청솔합체!CO4)+1),1),"")</f>
        <v>967.05</v>
      </c>
      <c r="CP5" s="415">
        <f>IFERROR(INDEX('청솔누적%'!$A$2:$BG$5,4,0.5*(COLUMN(청솔합체!CO4)+1),1),"")</f>
        <v>1.7668874679327644E-2</v>
      </c>
      <c r="CQ5" s="414">
        <f>IFERROR(INDEX(청솔누적테이블!$A$2:$BE$5,4,0.5*(COLUMN(청솔합체!CQ4)+1),1),"")</f>
        <v>953.34</v>
      </c>
      <c r="CR5" s="415">
        <f>IFERROR(INDEX('청솔누적%'!$A$2:$BG$5,4,0.5*(COLUMN(청솔합체!CQ4)+1),1),"")</f>
        <v>1.509216378859236E-2</v>
      </c>
      <c r="CS5" s="414">
        <f>IFERROR(INDEX(청솔누적테이블!$A$2:$BE$5,4,0.5*(COLUMN(청솔합체!CS4)+1),1),"")</f>
        <v>644.94000000000005</v>
      </c>
      <c r="CT5" s="415">
        <f>IFERROR(INDEX('청솔누적%'!$A$2:$BG$5,4,0.5*(COLUMN(청솔합체!CS4)+1),1),"")</f>
        <v>1.2883554453676404E-2</v>
      </c>
      <c r="CU5" s="414">
        <f>IFERROR(INDEX(청솔누적테이블!$A$2:$BE$5,4,0.5*(COLUMN(청솔합체!CU4)+1),1),"")</f>
        <v>1007.28</v>
      </c>
      <c r="CV5" s="415">
        <f>IFERROR(INDEX('청솔누적%'!$A$2:$BG$5,4,0.5*(COLUMN(청솔합체!CU4)+1),1),"")</f>
        <v>9.5706404513024711E-3</v>
      </c>
      <c r="CW5" s="414">
        <f>IFERROR(INDEX(청솔누적테이블!$A$2:$BE$5,4,0.5*(COLUMN(청솔합체!CW4)+1),1),"")</f>
        <v>1007.45</v>
      </c>
      <c r="CX5" s="415">
        <f>IFERROR(INDEX('청솔누적%'!$A$2:$BG$5,4,0.5*(COLUMN(청솔합체!CW4)+1),1),"")</f>
        <v>1.0306843562941122E-2</v>
      </c>
      <c r="CY5" s="414" t="str">
        <f>IFERROR(INDEX(청솔누적테이블!$A$2:$BE$5,4,0.5*(COLUMN(청솔합체!CY4)+1),1),"")</f>
        <v/>
      </c>
      <c r="CZ5" s="415">
        <f>IFERROR(INDEX('청솔누적%'!$A$2:$BG$5,4,0.5*(COLUMN(청솔합체!CY4)+1),1),"")</f>
        <v>5.0061811591428319E-3</v>
      </c>
      <c r="DA5" s="414">
        <f>IFERROR(INDEX(청솔누적테이블!$A$2:$BE$5,4,0.5*(COLUMN(청솔합체!DA4)+1),1),"")</f>
        <v>957.6</v>
      </c>
      <c r="DB5" s="415">
        <f>IFERROR(INDEX('청솔누적%'!$A$2:$BG$5,4,0.5*(COLUMN(청솔합체!DA4)+1),1),"")</f>
        <v>1.0306843562941122E-2</v>
      </c>
      <c r="DC5" s="414" t="str">
        <f>IFERROR(INDEX(청솔누적테이블!$A$2:$BE$5,4,0.5*(COLUMN(청솔합체!DC4)+1),1),"")</f>
        <v/>
      </c>
      <c r="DD5" s="415" t="str">
        <f>IFERROR(INDEX('청솔누적%'!$A$2:$BG$5,4,0.5*(COLUMN(청솔합체!DC4)+1),1),"")</f>
        <v/>
      </c>
      <c r="DE5" s="414">
        <f>IFERROR(INDEX(청솔누적테이블!$A$2:$BE$5,4,0.5*(COLUMN(청솔합체!DE4)+1),1),"")</f>
        <v>965.01</v>
      </c>
      <c r="DF5" s="415">
        <f>IFERROR(INDEX('청솔누적%'!$A$2:$BG$5,4,0.5*(COLUMN(청솔합체!DE4)+1),1),"")</f>
        <v>1.2883554453676404E-2</v>
      </c>
      <c r="DG5" s="414" t="str">
        <f>IFERROR(INDEX(청솔누적테이블!$A$2:$BE$5,4,0.5*(COLUMN(청솔합체!DG4)+1),1),"")</f>
        <v/>
      </c>
      <c r="DH5" s="415" t="str">
        <f>IFERROR(INDEX('청솔누적%'!$A$2:$BG$5,4,0.5*(COLUMN(청솔합체!DG4)+1),1),"")</f>
        <v/>
      </c>
      <c r="DI5" s="414">
        <f>IFERROR(INDEX(청솔누적테이블!$A$2:$BE$5,4,0.5*(COLUMN(청솔합체!DI4)+1),1),"")</f>
        <v>876.35500000000002</v>
      </c>
      <c r="DJ5" s="415">
        <f>IFERROR(INDEX('청솔누적%'!$A$2:$BG$5,4,0.5*(COLUMN(청솔합체!DI4)+1),1),"")</f>
        <v>1.2883554453676404E-2</v>
      </c>
    </row>
    <row r="6" spans="1:115" s="411" customFormat="1" ht="33" hidden="1">
      <c r="A6" s="416">
        <f>A2</f>
        <v>513.928</v>
      </c>
      <c r="B6" s="416" t="e">
        <f>B1</f>
        <v>#VALUE!</v>
      </c>
      <c r="C6" s="416">
        <f t="shared" ref="C6" si="0">C2</f>
        <v>581.02650000000006</v>
      </c>
      <c r="D6" s="416" t="str">
        <f t="shared" ref="D6" si="1">D1</f>
        <v>0.88%~0.96%</v>
      </c>
      <c r="E6" s="416">
        <f t="shared" ref="E6" si="2">E2</f>
        <v>580.37850000000003</v>
      </c>
      <c r="F6" s="416" t="str">
        <f t="shared" ref="F6" si="3">F1</f>
        <v>0.81%~0.88%</v>
      </c>
      <c r="G6" s="416">
        <f t="shared" ref="G6" si="4">G2</f>
        <v>511.428</v>
      </c>
      <c r="H6" s="416" t="str">
        <f t="shared" ref="H6" si="5">H1</f>
        <v>1.4%~1.51%</v>
      </c>
      <c r="I6" s="416">
        <f t="shared" ref="I6" si="6">I2</f>
        <v>644.86500000000001</v>
      </c>
      <c r="J6" s="416" t="str">
        <f t="shared" ref="J6" si="7">J1</f>
        <v>0.81%~0.88%</v>
      </c>
      <c r="K6" s="416">
        <f t="shared" ref="K6" si="8">K2</f>
        <v>644.86500000000001</v>
      </c>
      <c r="L6" s="416" t="str">
        <f t="shared" ref="L6" si="9">L1</f>
        <v>0.81%~0.88%</v>
      </c>
      <c r="M6" s="416">
        <f t="shared" ref="M6" si="10">M2</f>
        <v>878.3747699966392</v>
      </c>
      <c r="N6" s="416" t="str">
        <f t="shared" ref="N6" si="11">N1</f>
        <v>0.81%~0.88%</v>
      </c>
      <c r="O6" s="416">
        <f t="shared" ref="O6" si="12">O2</f>
        <v>869.0555927662424</v>
      </c>
      <c r="P6" s="416" t="str">
        <f t="shared" ref="P6" si="13">P1</f>
        <v>0.96%~1.03%</v>
      </c>
      <c r="Q6" s="416">
        <f t="shared" ref="Q6" si="14">Q2</f>
        <v>969.60589185867502</v>
      </c>
      <c r="R6" s="416" t="str">
        <f t="shared" ref="R6" si="15">R1</f>
        <v>0.96%~1.03%</v>
      </c>
      <c r="S6" s="416">
        <f t="shared" ref="S6" si="16">S2</f>
        <v>448.98700000000002</v>
      </c>
      <c r="T6" s="416" t="str">
        <f t="shared" ref="T6" si="17">T1</f>
        <v>1.18%~1.29%</v>
      </c>
      <c r="U6" s="416">
        <f t="shared" ref="U6" si="18">U2</f>
        <v>968.92463253440997</v>
      </c>
      <c r="V6" s="416" t="str">
        <f t="shared" ref="V6" si="19">V1</f>
        <v>0.88%~0.96%</v>
      </c>
      <c r="W6" s="416">
        <f t="shared" ref="W6" si="20">W2</f>
        <v>578.29500000000007</v>
      </c>
      <c r="X6" s="416" t="str">
        <f t="shared" ref="X6" si="21">X1</f>
        <v>1.29%~1.4%</v>
      </c>
      <c r="Y6" s="416">
        <f t="shared" ref="Y6" si="22">Y2</f>
        <v>644.92000000000007</v>
      </c>
      <c r="Z6" s="416" t="str">
        <f t="shared" ref="Z6" si="23">Z1</f>
        <v>1.1%~1.18%</v>
      </c>
      <c r="AA6" s="416">
        <f t="shared" ref="AA6" si="24">AA2</f>
        <v>65.166666666666657</v>
      </c>
      <c r="AB6" s="416" t="e">
        <f t="shared" ref="AB6" si="25">AB1</f>
        <v>#VALUE!</v>
      </c>
      <c r="AC6" s="416">
        <f t="shared" ref="AC6" si="26">AC2</f>
        <v>642.91660000000002</v>
      </c>
      <c r="AD6" s="416" t="str">
        <f t="shared" ref="AD6" si="27">AD1</f>
        <v>1.18%~1.29%</v>
      </c>
      <c r="AE6" s="416">
        <f t="shared" ref="AE6" si="28">AE2</f>
        <v>645.58500000000004</v>
      </c>
      <c r="AF6" s="416" t="str">
        <f t="shared" ref="AF6" si="29">AF1</f>
        <v>0.81%~0.88%</v>
      </c>
      <c r="AG6" s="416">
        <f t="shared" ref="AG6" si="30">AG2</f>
        <v>967.27156627836666</v>
      </c>
      <c r="AH6" s="416" t="str">
        <f t="shared" ref="AH6" si="31">AH1</f>
        <v>1.29%~1.4%</v>
      </c>
      <c r="AI6" s="416">
        <f t="shared" ref="AI6" si="32">AI2</f>
        <v>968.92576899777112</v>
      </c>
      <c r="AJ6" s="416" t="str">
        <f t="shared" ref="AJ6" si="33">AJ1</f>
        <v>0.88%~0.96%</v>
      </c>
      <c r="AK6" s="416">
        <f t="shared" ref="AK6" si="34">AK2</f>
        <v>479.73625000000004</v>
      </c>
      <c r="AL6" s="416" t="str">
        <f t="shared" ref="AL6" si="35">AL1</f>
        <v>1.4%~1.51%</v>
      </c>
      <c r="AM6" s="416">
        <f t="shared" ref="AM6" si="36">AM2</f>
        <v>968.81663128893274</v>
      </c>
      <c r="AN6" s="416" t="str">
        <f t="shared" ref="AN6" si="37">AN1</f>
        <v>1.18%~1.29%</v>
      </c>
      <c r="AO6" s="416">
        <f t="shared" ref="AO6" si="38">AO2</f>
        <v>566.72</v>
      </c>
      <c r="AP6" s="416" t="str">
        <f t="shared" ref="AP6" si="39">AP1</f>
        <v>1.91%~2.02%</v>
      </c>
      <c r="AQ6" s="416">
        <f t="shared" ref="AQ6" si="40">AQ2</f>
        <v>522</v>
      </c>
      <c r="AR6" s="416" t="str">
        <f t="shared" ref="AR6" si="41">AR1</f>
        <v>0.65%~0.74%</v>
      </c>
      <c r="AS6" s="416">
        <f t="shared" ref="AS6" si="42">AS2</f>
        <v>519</v>
      </c>
      <c r="AT6" s="416" t="str">
        <f t="shared" ref="AT6" si="43">AT1</f>
        <v>0.96%~1.03%</v>
      </c>
      <c r="AU6" s="416">
        <f t="shared" ref="AU6" si="44">AU2</f>
        <v>965.76578951006911</v>
      </c>
      <c r="AV6" s="416" t="str">
        <f t="shared" ref="AV6" si="45">AV1</f>
        <v>1.18%~1.29%</v>
      </c>
      <c r="AW6" s="416">
        <f t="shared" ref="AW6" si="46">AW2</f>
        <v>646</v>
      </c>
      <c r="AX6" s="416" t="str">
        <f t="shared" ref="AX6" si="47">AX1</f>
        <v>1.1%~1.18%</v>
      </c>
      <c r="AY6" s="416">
        <f t="shared" ref="AY6" si="48">AY2</f>
        <v>193.73999999999998</v>
      </c>
      <c r="AZ6" s="416" t="str">
        <f t="shared" ref="AZ6" si="49">AZ1</f>
        <v>1.03%~1.1%</v>
      </c>
      <c r="BA6" s="416">
        <f t="shared" ref="BA6" si="50">BA2</f>
        <v>519</v>
      </c>
      <c r="BB6" s="416" t="str">
        <f t="shared" ref="BB6" si="51">BB1</f>
        <v>0.96%~1.03%</v>
      </c>
      <c r="BC6" s="416">
        <f t="shared" ref="BC6" si="52">BC2</f>
        <v>646</v>
      </c>
      <c r="BD6" s="416" t="str">
        <f t="shared" ref="BD6" si="53">BD1</f>
        <v>1.1%~1.18%</v>
      </c>
      <c r="BE6" s="416">
        <f t="shared" ref="BE6" si="54">BE2</f>
        <v>769</v>
      </c>
      <c r="BF6" s="416" t="str">
        <f t="shared" ref="BF6" si="55">BF1</f>
        <v>0.88%~0.96%</v>
      </c>
      <c r="BG6" s="416">
        <f t="shared" ref="BG6" si="56">BG2</f>
        <v>996.36</v>
      </c>
      <c r="BH6" s="416" t="str">
        <f t="shared" ref="BH6" si="57">BH1</f>
        <v>0.37%~0.4%</v>
      </c>
      <c r="BI6" s="416">
        <f t="shared" ref="BI6" si="58">BI2</f>
        <v>672.7</v>
      </c>
      <c r="BJ6" s="416" t="str">
        <f t="shared" ref="BJ6" si="59">BJ1</f>
        <v>0.88%~0.96%</v>
      </c>
      <c r="BK6" s="416">
        <f t="shared" ref="BK6" si="60">BK2</f>
        <v>792.2</v>
      </c>
      <c r="BL6" s="416" t="str">
        <f t="shared" ref="BL6" si="61">BL1</f>
        <v>0.88%~0.96%</v>
      </c>
      <c r="BM6" s="416">
        <f t="shared" ref="BM6" si="62">BM2</f>
        <v>864.90000000000009</v>
      </c>
      <c r="BN6" s="416" t="str">
        <f t="shared" ref="BN6" si="63">BN1</f>
        <v>0.65%~0.74%</v>
      </c>
      <c r="BO6" s="416">
        <f t="shared" ref="BO6" si="64">BO2</f>
        <v>768.8</v>
      </c>
      <c r="BP6" s="416" t="str">
        <f t="shared" ref="BP6" si="65">BP1</f>
        <v>0.96%~1.03%</v>
      </c>
      <c r="BQ6" s="416">
        <f t="shared" ref="BQ6" si="66">BQ2</f>
        <v>868.41</v>
      </c>
      <c r="BR6" s="416" t="str">
        <f t="shared" ref="BR6" si="67">BR1</f>
        <v>0.88%~0.96%</v>
      </c>
      <c r="BS6" s="416">
        <f t="shared" ref="BS6" si="68">BS2</f>
        <v>96.1</v>
      </c>
      <c r="BT6" s="416" t="str">
        <f t="shared" ref="BT6" si="69">BT1</f>
        <v>0.88%~0.96%</v>
      </c>
      <c r="BU6" s="416">
        <f t="shared" ref="BU6" si="70">BU2</f>
        <v>970.96218908353103</v>
      </c>
      <c r="BV6" s="416" t="str">
        <f t="shared" ref="BV6" si="71">BV1</f>
        <v>0.96%~1.03%</v>
      </c>
      <c r="BW6" s="416">
        <f t="shared" ref="BW6" si="72">BW2</f>
        <v>387.08914713141104</v>
      </c>
      <c r="BX6" s="416" t="str">
        <f t="shared" ref="BX6" si="73">BX1</f>
        <v>1.03%~1.1%</v>
      </c>
      <c r="BY6" s="416">
        <f t="shared" ref="BY6" si="74">BY2</f>
        <v>1001.9</v>
      </c>
      <c r="BZ6" s="416" t="str">
        <f t="shared" ref="BZ6" si="75">BZ1</f>
        <v>0.88%~0.96%</v>
      </c>
      <c r="CA6" s="416">
        <f t="shared" ref="CA6" si="76">CA2</f>
        <v>962.19999999999993</v>
      </c>
      <c r="CB6" s="416" t="str">
        <f t="shared" ref="CB6" si="77">CB1</f>
        <v>0.81%~0.88%</v>
      </c>
      <c r="CC6" s="416">
        <f t="shared" ref="CC6" si="78">CC2</f>
        <v>601.625</v>
      </c>
      <c r="CD6" s="416" t="str">
        <f t="shared" ref="CD6" si="79">CD1</f>
        <v>1.03%~1.1%</v>
      </c>
      <c r="CE6" s="416">
        <f t="shared" ref="CE6" si="80">CE2</f>
        <v>673.57500000000005</v>
      </c>
      <c r="CF6" s="416" t="str">
        <f t="shared" ref="CF6" si="81">CF1</f>
        <v>0.65%~0.74%</v>
      </c>
      <c r="CG6" s="416">
        <f t="shared" ref="CG6" si="82">CG2</f>
        <v>961.25</v>
      </c>
      <c r="CH6" s="416" t="str">
        <f t="shared" ref="CH6" si="83">CH1</f>
        <v>0.88%~0.96%</v>
      </c>
      <c r="CI6" s="416">
        <f t="shared" ref="CI6" si="84">CI2</f>
        <v>864.90000000000009</v>
      </c>
      <c r="CJ6" s="416" t="str">
        <f t="shared" ref="CJ6" si="85">CJ1</f>
        <v>0.65%~0.74%</v>
      </c>
      <c r="CK6" s="416">
        <f t="shared" ref="CK6" si="86">CK2</f>
        <v>551.4375</v>
      </c>
      <c r="CL6" s="416" t="str">
        <f t="shared" ref="CL6" si="87">CL1</f>
        <v>1.03%~1.1%</v>
      </c>
      <c r="CM6" s="416">
        <f t="shared" ref="CM6" si="88">CM2</f>
        <v>774.17829426282208</v>
      </c>
      <c r="CN6" s="416" t="e">
        <f t="shared" ref="CN6" si="89">CN1</f>
        <v>#VALUE!</v>
      </c>
      <c r="CO6" s="416">
        <f t="shared" ref="CO6" si="90">CO2</f>
        <v>968.48406185837825</v>
      </c>
      <c r="CP6" s="416" t="str">
        <f t="shared" ref="CP6" si="91">CP1</f>
        <v>1.51%~1.62%</v>
      </c>
      <c r="CQ6" s="416">
        <f t="shared" ref="CQ6" si="92">CQ2</f>
        <v>956.5</v>
      </c>
      <c r="CR6" s="416" t="str">
        <f t="shared" ref="CR6" si="93">CR1</f>
        <v>1.29%~1.4%</v>
      </c>
      <c r="CS6" s="416">
        <f t="shared" ref="CS6" si="94">CS2</f>
        <v>646</v>
      </c>
      <c r="CT6" s="416" t="str">
        <f t="shared" ref="CT6" si="95">CT1</f>
        <v>1.1%~1.18%</v>
      </c>
      <c r="CU6" s="416">
        <f t="shared" ref="CU6" si="96">CU2</f>
        <v>1009.5625</v>
      </c>
      <c r="CV6" s="416" t="str">
        <f t="shared" ref="CV6" si="97">CV1</f>
        <v>0.81%~0.88%</v>
      </c>
      <c r="CW6" s="416">
        <f t="shared" ref="CW6" si="98">CW2</f>
        <v>1009.5625</v>
      </c>
      <c r="CX6" s="416" t="str">
        <f t="shared" ref="CX6" si="99">CX1</f>
        <v>0.88%~0.96%</v>
      </c>
      <c r="CY6" s="416">
        <f t="shared" ref="CY6" si="100">CY2</f>
        <v>418.15</v>
      </c>
      <c r="CZ6" s="416" t="str">
        <f t="shared" ref="CZ6" si="101">CZ1</f>
        <v>0.4%~0.44%</v>
      </c>
      <c r="DA6" s="416">
        <f t="shared" ref="DA6" si="102">DA2</f>
        <v>961</v>
      </c>
      <c r="DB6" s="416" t="str">
        <f t="shared" ref="DB6" si="103">DB1</f>
        <v>0.88%~0.96%</v>
      </c>
      <c r="DC6" s="416">
        <f t="shared" ref="DC6" si="104">DC2</f>
        <v>607.5</v>
      </c>
      <c r="DD6" s="416" t="e">
        <f t="shared" ref="DD6" si="105">DD1</f>
        <v>#VALUE!</v>
      </c>
      <c r="DE6" s="416">
        <f t="shared" ref="DE6" si="106">DE2</f>
        <v>966.31110312264525</v>
      </c>
      <c r="DF6" s="416" t="str">
        <f t="shared" ref="DF6" si="107">DF1</f>
        <v>1.1%~1.18%</v>
      </c>
      <c r="DG6" s="416">
        <f t="shared" ref="DG6" si="108">DG2</f>
        <v>332.53125</v>
      </c>
      <c r="DH6" s="416" t="e">
        <f t="shared" ref="DH6" si="109">DH1</f>
        <v>#VALUE!</v>
      </c>
      <c r="DI6" s="416">
        <f t="shared" ref="DI6" si="110">DI2</f>
        <v>877.50725026852842</v>
      </c>
      <c r="DJ6" s="416" t="str">
        <f t="shared" ref="DJ6" si="111">DJ1</f>
        <v>1.1%~1.18%</v>
      </c>
    </row>
  </sheetData>
  <sheetProtection algorithmName="SHA-512" hashValue="0ZRLAswE8EBuZ3F+ygF9PPl91zfa2XP5TQrQftE2CMinHWfTaPPLsephHyW9BfTPedFwfdquG9odvIrguIjggg==" saltValue="GzOwGnXqdoj83lGFZIyQlQ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B2:AD96"/>
  <sheetViews>
    <sheetView showGridLines="0" tabSelected="1" zoomScale="85" zoomScaleNormal="85" zoomScaleSheetLayoutView="80" workbookViewId="0">
      <selection activeCell="D4" sqref="D4"/>
    </sheetView>
  </sheetViews>
  <sheetFormatPr defaultRowHeight="16.5"/>
  <cols>
    <col min="1" max="1" width="4.875" customWidth="1"/>
    <col min="2" max="2" width="4" customWidth="1"/>
    <col min="3" max="3" width="9" style="378"/>
    <col min="4" max="4" width="10.125" style="100" customWidth="1"/>
    <col min="5" max="5" width="16.375" style="106" customWidth="1"/>
    <col min="6" max="6" width="14.5" customWidth="1"/>
    <col min="7" max="7" width="15.75" customWidth="1"/>
    <col min="8" max="8" width="9" customWidth="1"/>
    <col min="9" max="9" width="10.875" customWidth="1"/>
    <col min="10" max="10" width="9.625" style="100" customWidth="1"/>
    <col min="11" max="11" width="12.125" style="106" customWidth="1"/>
    <col min="12" max="12" width="12.75" customWidth="1"/>
    <col min="13" max="13" width="14.75" customWidth="1"/>
    <col min="15" max="15" width="10.25" customWidth="1"/>
    <col min="16" max="16" width="11.625" style="100" customWidth="1"/>
    <col min="17" max="17" width="11.375" customWidth="1"/>
    <col min="18" max="18" width="12.375" customWidth="1"/>
    <col min="19" max="19" width="13.875" customWidth="1"/>
    <col min="22" max="22" width="9" customWidth="1"/>
  </cols>
  <sheetData>
    <row r="2" spans="2:30" ht="16.5" customHeight="1">
      <c r="K2" s="451" t="s">
        <v>3405</v>
      </c>
      <c r="L2" s="451"/>
      <c r="M2" s="451"/>
      <c r="N2" s="451"/>
      <c r="O2" s="451"/>
      <c r="P2" s="451"/>
      <c r="Q2" s="451"/>
      <c r="R2" s="451"/>
    </row>
    <row r="3" spans="2:30" ht="16.5" customHeight="1">
      <c r="B3" s="447" t="s">
        <v>69</v>
      </c>
      <c r="C3" s="447"/>
      <c r="D3" s="27" t="s">
        <v>131</v>
      </c>
      <c r="E3" s="27" t="s">
        <v>132</v>
      </c>
      <c r="F3" s="27" t="s">
        <v>147</v>
      </c>
      <c r="G3" s="29"/>
      <c r="H3" s="29"/>
      <c r="K3" s="451"/>
      <c r="L3" s="451"/>
      <c r="M3" s="451"/>
      <c r="N3" s="451"/>
      <c r="O3" s="451"/>
      <c r="P3" s="451"/>
      <c r="Q3" s="451"/>
      <c r="R3" s="451"/>
    </row>
    <row r="4" spans="2:30" ht="16.5" customHeight="1">
      <c r="B4" s="448" t="s">
        <v>1952</v>
      </c>
      <c r="C4" s="447"/>
      <c r="D4" s="30">
        <v>94</v>
      </c>
      <c r="E4" s="30">
        <v>96</v>
      </c>
      <c r="F4" s="30">
        <v>94</v>
      </c>
      <c r="G4" s="30">
        <v>50</v>
      </c>
      <c r="H4" s="30">
        <v>47</v>
      </c>
      <c r="K4" s="451"/>
      <c r="L4" s="451"/>
      <c r="M4" s="451"/>
      <c r="N4" s="451"/>
      <c r="O4" s="451"/>
      <c r="P4" s="451"/>
      <c r="Q4" s="451"/>
      <c r="R4" s="451"/>
    </row>
    <row r="5" spans="2:30" ht="16.5" customHeight="1">
      <c r="B5" s="447" t="s">
        <v>79</v>
      </c>
      <c r="C5" s="447"/>
      <c r="D5" s="439">
        <f>VLOOKUP(CONCATENATE(D3,"-",D4),원점수TB!$A:$B,2,FALSE)</f>
        <v>128</v>
      </c>
      <c r="E5" s="439">
        <f>VLOOKUP(CONCATENATE(E3,"-",E4),원점수TB!$A:$B,2,FALSE)</f>
        <v>124</v>
      </c>
      <c r="F5" s="439">
        <f>VLOOKUP(CONCATENATE(F3,"-",F4),원점수TB!$A:$B,2,FALSE)</f>
        <v>130</v>
      </c>
      <c r="G5" s="439">
        <f>VLOOKUP(CONCATENATE(대학별계산!F2,"-",G4),원점수TB!$A:$B,2,FALSE)</f>
        <v>72</v>
      </c>
      <c r="H5" s="439">
        <f>VLOOKUP(CONCATENATE(대학별계산!G2,"-",H4),원점수TB!$A:$B,2,FALSE)</f>
        <v>65</v>
      </c>
      <c r="K5" s="451"/>
      <c r="L5" s="451"/>
      <c r="M5" s="451"/>
      <c r="N5" s="451"/>
      <c r="O5" s="451"/>
      <c r="P5" s="451"/>
      <c r="Q5" s="451"/>
      <c r="R5" s="451"/>
    </row>
    <row r="6" spans="2:30">
      <c r="B6" s="447" t="s">
        <v>70</v>
      </c>
      <c r="C6" s="447"/>
      <c r="D6" s="439">
        <f>VLOOKUP(D5,언수외!B:C,2,FALSE)</f>
        <v>94</v>
      </c>
      <c r="E6" s="439">
        <f>VLOOKUP(E5,언수외!D:E,2,FALSE)</f>
        <v>96</v>
      </c>
      <c r="F6" s="439">
        <f>VLOOKUP(F5,언수외!F:G,2,FALSE)</f>
        <v>96</v>
      </c>
      <c r="G6" s="439">
        <f>탐구선택계산!C4</f>
        <v>100</v>
      </c>
      <c r="H6" s="439">
        <f>탐구선택계산!D4</f>
        <v>97</v>
      </c>
      <c r="T6" s="371"/>
    </row>
    <row r="7" spans="2:30">
      <c r="B7" s="448" t="s">
        <v>1024</v>
      </c>
      <c r="C7" s="448"/>
      <c r="D7" s="440">
        <f>VLOOKUP(CONCATENATE(D3,"-",D5),언수외!$N:$P,3,FALSE)</f>
        <v>2</v>
      </c>
      <c r="E7" s="440">
        <f>VLOOKUP(CONCATENATE(E3,"-",E5),언수외!$N:$P,3,FALSE)</f>
        <v>1</v>
      </c>
      <c r="F7" s="440">
        <f>VLOOKUP(CONCATENATE(F3,"-",F5),언수외!$N:$P,3,FALSE)</f>
        <v>1</v>
      </c>
      <c r="G7" s="440">
        <f>VLOOKUP(CONCATENATE(탐구선택계산!C2,"-",G5),언수외!$N:$P,3,FALSE)</f>
        <v>1</v>
      </c>
      <c r="H7" s="440">
        <f>VLOOKUP(CONCATENATE(탐구선택계산!D2,"-",H5),언수외!$N:$P,3,FALSE)</f>
        <v>1</v>
      </c>
    </row>
    <row r="8" spans="2:30" ht="17.25" thickBot="1">
      <c r="B8" s="449" t="s">
        <v>1821</v>
      </c>
      <c r="C8" s="450"/>
      <c r="D8" s="432">
        <v>2</v>
      </c>
      <c r="E8" s="433"/>
      <c r="F8" s="24"/>
      <c r="G8" s="24"/>
      <c r="H8" s="24"/>
    </row>
    <row r="9" spans="2:30" ht="17.25" thickBot="1">
      <c r="Q9" s="373" t="s">
        <v>1951</v>
      </c>
      <c r="R9" t="s">
        <v>991</v>
      </c>
    </row>
    <row r="11" spans="2:30">
      <c r="C11" s="444" t="s">
        <v>278</v>
      </c>
      <c r="D11" s="444"/>
      <c r="E11" s="444"/>
      <c r="F11" s="444"/>
      <c r="G11" s="400"/>
      <c r="H11" s="83"/>
      <c r="I11" s="445" t="s">
        <v>279</v>
      </c>
      <c r="J11" s="445"/>
      <c r="K11" s="445"/>
      <c r="L11" s="445"/>
      <c r="M11" s="401"/>
      <c r="N11" s="83"/>
      <c r="O11" s="446" t="s">
        <v>283</v>
      </c>
      <c r="P11" s="446"/>
      <c r="Q11" s="446"/>
      <c r="R11" s="446"/>
      <c r="S11" s="446"/>
    </row>
    <row r="12" spans="2:30">
      <c r="C12" s="379"/>
      <c r="D12" s="375"/>
      <c r="E12" s="376"/>
      <c r="F12" s="374"/>
      <c r="G12" s="374"/>
      <c r="H12" s="83"/>
      <c r="I12" s="83"/>
      <c r="J12" s="84"/>
      <c r="L12" s="83"/>
      <c r="M12" s="83"/>
      <c r="N12" s="83"/>
      <c r="O12" s="83"/>
      <c r="P12" s="84"/>
      <c r="Q12" s="83"/>
      <c r="R12" s="83"/>
      <c r="V12" s="430"/>
    </row>
    <row r="13" spans="2:30">
      <c r="C13" s="380" t="s">
        <v>261</v>
      </c>
      <c r="D13" s="377" t="s">
        <v>262</v>
      </c>
      <c r="E13" s="102" t="s">
        <v>3408</v>
      </c>
      <c r="F13" s="102" t="s">
        <v>3407</v>
      </c>
      <c r="G13" s="102" t="s">
        <v>3406</v>
      </c>
      <c r="H13" s="83"/>
      <c r="I13" s="104" t="s">
        <v>300</v>
      </c>
      <c r="J13" s="377" t="s">
        <v>262</v>
      </c>
      <c r="K13" s="102" t="s">
        <v>3408</v>
      </c>
      <c r="L13" s="102" t="s">
        <v>3407</v>
      </c>
      <c r="M13" s="102" t="s">
        <v>3406</v>
      </c>
      <c r="N13" s="83"/>
      <c r="O13" s="105" t="s">
        <v>284</v>
      </c>
      <c r="P13" s="377" t="s">
        <v>262</v>
      </c>
      <c r="Q13" s="102" t="s">
        <v>3408</v>
      </c>
      <c r="R13" s="102" t="s">
        <v>3407</v>
      </c>
      <c r="S13" s="102" t="s">
        <v>3406</v>
      </c>
      <c r="V13" s="430"/>
      <c r="AB13" s="396">
        <v>1</v>
      </c>
      <c r="AC13" s="83">
        <v>50</v>
      </c>
      <c r="AD13" s="398"/>
    </row>
    <row r="14" spans="2:30">
      <c r="C14" s="380" t="s">
        <v>16</v>
      </c>
      <c r="D14" s="101">
        <f>진학사합체!$A$2</f>
        <v>513.928</v>
      </c>
      <c r="E14" s="86" t="str">
        <f>진학사합체!$B$1</f>
        <v>1.5%~1.6%</v>
      </c>
      <c r="F14" s="86" t="str">
        <f>오르비합체!$B$1</f>
        <v>0.99%~1.02%</v>
      </c>
      <c r="G14" s="86" t="e">
        <f>청솔합체!$B$1</f>
        <v>#VALUE!</v>
      </c>
      <c r="H14" s="83"/>
      <c r="I14" s="104" t="s">
        <v>281</v>
      </c>
      <c r="J14" s="101">
        <f>진학사합체!C6</f>
        <v>581.02650000000006</v>
      </c>
      <c r="K14" s="86" t="str">
        <f>진학사합체!$D$6</f>
        <v>0.95%~1%</v>
      </c>
      <c r="L14" s="86" t="str">
        <f>오르비합체!$D$6</f>
        <v>0.61%~0.64%</v>
      </c>
      <c r="M14" s="86" t="str">
        <f>청솔합체!$D$6</f>
        <v>0.88%~0.96%</v>
      </c>
      <c r="N14" s="83"/>
      <c r="O14" s="105" t="s">
        <v>285</v>
      </c>
      <c r="P14" s="101">
        <f>진학사합체!CC6</f>
        <v>601.625</v>
      </c>
      <c r="Q14" s="86" t="str">
        <f>진학사합체!$CD$6</f>
        <v>1.3%~1.4%</v>
      </c>
      <c r="R14" s="86" t="str">
        <f>오르비합체!$CD$6</f>
        <v>0.86%~0.89%</v>
      </c>
      <c r="S14" s="86" t="str">
        <f>청솔합체!$CD$6</f>
        <v>1.03%~1.1%</v>
      </c>
      <c r="V14" s="430"/>
      <c r="AB14" s="397">
        <v>2</v>
      </c>
      <c r="AC14" s="83">
        <v>47.6</v>
      </c>
      <c r="AD14" s="398">
        <f>AC14-AC13</f>
        <v>-2.3999999999999986</v>
      </c>
    </row>
    <row r="15" spans="2:30">
      <c r="C15" s="380" t="s">
        <v>263</v>
      </c>
      <c r="D15" s="101">
        <f>진학사합체!$O$2</f>
        <v>869.0555927662424</v>
      </c>
      <c r="E15" s="86" t="str">
        <f>진학사합체!$P$1</f>
        <v>1%~1.1%</v>
      </c>
      <c r="F15" s="86" t="str">
        <f>오르비합체!$P$1</f>
        <v>0.67%~0.7%</v>
      </c>
      <c r="G15" s="86" t="str">
        <f>청솔합체!$P$1</f>
        <v>0.96%~1.03%</v>
      </c>
      <c r="H15" s="83"/>
      <c r="I15" s="104" t="s">
        <v>301</v>
      </c>
      <c r="J15" s="101">
        <f>진학사합체!K6</f>
        <v>644.86500000000001</v>
      </c>
      <c r="K15" s="86" t="str">
        <f>진학사합체!$L$6</f>
        <v>1%~1.1%</v>
      </c>
      <c r="L15" s="86" t="str">
        <f>오르비합체!$L$6</f>
        <v>0.64%~0.67%</v>
      </c>
      <c r="M15" s="86" t="str">
        <f>청솔합체!$L$6</f>
        <v>0.81%~0.88%</v>
      </c>
      <c r="N15" s="83"/>
      <c r="O15" s="105" t="s">
        <v>286</v>
      </c>
      <c r="P15" s="101">
        <f>진학사합체!BY6</f>
        <v>1001.9</v>
      </c>
      <c r="Q15" s="86" t="str">
        <f>진학사합체!$BZ$6</f>
        <v>1.2%~1.3%</v>
      </c>
      <c r="R15" s="86" t="str">
        <f>오르비합체!$BZ$6</f>
        <v>0.8%~0.83%</v>
      </c>
      <c r="S15" s="86" t="str">
        <f>청솔합체!$BZ$6</f>
        <v>0.88%~0.96%</v>
      </c>
      <c r="V15" s="430"/>
      <c r="AB15" s="397">
        <v>3</v>
      </c>
      <c r="AC15" s="83">
        <v>45.2</v>
      </c>
      <c r="AD15" s="398">
        <f t="shared" ref="AD15:AD21" si="0">AC15-AC14</f>
        <v>-2.3999999999999986</v>
      </c>
    </row>
    <row r="16" spans="2:30">
      <c r="C16" s="380" t="s">
        <v>185</v>
      </c>
      <c r="D16" s="101">
        <f>진학사합체!$S$2</f>
        <v>448.98700000000002</v>
      </c>
      <c r="E16" s="86" t="str">
        <f>진학사합체!$T$1</f>
        <v>1.4%~1.5%</v>
      </c>
      <c r="F16" s="86" t="str">
        <f>오르비합체!$T$1</f>
        <v>0.92%~0.96%</v>
      </c>
      <c r="G16" s="86" t="str">
        <f>청솔합체!$T$1</f>
        <v>1.18%~1.29%</v>
      </c>
      <c r="H16" s="83"/>
      <c r="I16" s="104" t="s">
        <v>282</v>
      </c>
      <c r="J16" s="101">
        <f>진학사합체!AG6</f>
        <v>967.27156627836666</v>
      </c>
      <c r="K16" s="86" t="str">
        <f>진학사합체!$AH$6</f>
        <v>1.5%~1.6%</v>
      </c>
      <c r="L16" s="86" t="str">
        <f>오르비합체!$AH$6</f>
        <v>1.05%~1.08%</v>
      </c>
      <c r="M16" s="86" t="str">
        <f>청솔합체!$AH$6</f>
        <v>1.29%~1.4%</v>
      </c>
      <c r="N16" s="83"/>
      <c r="O16" s="105" t="s">
        <v>287</v>
      </c>
      <c r="P16" s="101">
        <f>진학사합체!BU6</f>
        <v>970.96218908353103</v>
      </c>
      <c r="Q16" s="86" t="str">
        <f>진학사합체!$BV$6</f>
        <v>1.3%~1.4%</v>
      </c>
      <c r="R16" s="86" t="str">
        <f>오르비합체!$BV$6</f>
        <v>0.83%~0.86%</v>
      </c>
      <c r="S16" s="86" t="str">
        <f>청솔합체!$BV$6</f>
        <v>0.96%~1.03%</v>
      </c>
      <c r="V16" s="430"/>
      <c r="AB16" s="397">
        <v>4</v>
      </c>
      <c r="AC16" s="83">
        <v>42.8</v>
      </c>
      <c r="AD16" s="398">
        <f t="shared" si="0"/>
        <v>-2.4000000000000057</v>
      </c>
    </row>
    <row r="17" spans="3:30">
      <c r="C17" s="380" t="s">
        <v>264</v>
      </c>
      <c r="D17" s="101">
        <f>진학사합체!$Q$2</f>
        <v>969.60589185867502</v>
      </c>
      <c r="E17" s="86" t="str">
        <f>진학사합체!$R$1</f>
        <v>1.1%~1.2%</v>
      </c>
      <c r="F17" s="86" t="str">
        <f>오르비합체!$R$1</f>
        <v>0.73%~0.77%</v>
      </c>
      <c r="G17" s="86" t="str">
        <f>청솔합체!$R$1</f>
        <v>0.96%~1.03%</v>
      </c>
      <c r="H17" s="83"/>
      <c r="I17" s="104" t="s">
        <v>302</v>
      </c>
      <c r="J17" s="101">
        <f>진학사합체!AI6</f>
        <v>968.92576899777112</v>
      </c>
      <c r="K17" s="86" t="str">
        <f>진학사합체!$AJ$6</f>
        <v>1%~1.1%</v>
      </c>
      <c r="L17" s="86" t="str">
        <f>오르비합체!$AJ$6</f>
        <v>0.67%~0.7%</v>
      </c>
      <c r="M17" s="86" t="str">
        <f>청솔합체!$AJ$6</f>
        <v>0.88%~0.96%</v>
      </c>
      <c r="N17" s="83"/>
      <c r="O17" s="105" t="s">
        <v>288</v>
      </c>
      <c r="P17" s="101">
        <f>진학사합체!BS6</f>
        <v>384.4</v>
      </c>
      <c r="Q17" s="86" t="str">
        <f>진학사합체!$BT$6</f>
        <v>1.3%~1.4%</v>
      </c>
      <c r="R17" s="86" t="str">
        <f>오르비합체!$BT$6</f>
        <v>0.8%~0.83%</v>
      </c>
      <c r="S17" s="86" t="str">
        <f>청솔합체!$BT$6</f>
        <v>0.88%~0.96%</v>
      </c>
      <c r="V17" s="430"/>
      <c r="AB17" s="396">
        <v>5</v>
      </c>
      <c r="AC17" s="83">
        <v>40.4</v>
      </c>
      <c r="AD17" s="398">
        <f t="shared" si="0"/>
        <v>-2.3999999999999986</v>
      </c>
    </row>
    <row r="18" spans="3:30">
      <c r="C18" s="380" t="s">
        <v>265</v>
      </c>
      <c r="D18" s="101">
        <f>진학사합체!$AO$2</f>
        <v>566.72</v>
      </c>
      <c r="E18" s="86" t="str">
        <f>진학사합체!$AP$1</f>
        <v>1.4%~1.5%</v>
      </c>
      <c r="F18" s="86" t="str">
        <f>오르비합체!$AP$1</f>
        <v>0.92%~0.96%</v>
      </c>
      <c r="G18" s="86" t="str">
        <f>청솔합체!$AP$1</f>
        <v>1.91%~2.02%</v>
      </c>
      <c r="H18" s="83"/>
      <c r="I18" s="104" t="s">
        <v>303</v>
      </c>
      <c r="J18" s="101">
        <f>진학사합체!E6</f>
        <v>580.37850000000003</v>
      </c>
      <c r="K18" s="86" t="str">
        <f>진학사합체!$F$6</f>
        <v>1%~1.1%</v>
      </c>
      <c r="L18" s="86" t="str">
        <f>오르비합체!$F$6</f>
        <v>0.64%~0.67%</v>
      </c>
      <c r="M18" s="86" t="str">
        <f>청솔합체!$F$6</f>
        <v>0.81%~0.88%</v>
      </c>
      <c r="N18" s="83"/>
      <c r="O18" s="105" t="s">
        <v>289</v>
      </c>
      <c r="P18" s="101">
        <f>진학사합체!BW6</f>
        <v>387.08914713141104</v>
      </c>
      <c r="Q18" s="86" t="str">
        <f>진학사합체!$BX$6</f>
        <v>1.3%~1.4%</v>
      </c>
      <c r="R18" s="86" t="str">
        <f>오르비합체!$BX$6</f>
        <v>0.86%~0.89%</v>
      </c>
      <c r="S18" s="86" t="str">
        <f>청솔합체!$BX$6</f>
        <v>1.03%~1.1%</v>
      </c>
      <c r="V18" s="430"/>
      <c r="AB18" s="397">
        <v>6</v>
      </c>
      <c r="AC18" s="83">
        <v>38</v>
      </c>
      <c r="AD18" s="398">
        <f t="shared" si="0"/>
        <v>-2.3999999999999986</v>
      </c>
    </row>
    <row r="19" spans="3:30">
      <c r="C19" s="380" t="s">
        <v>266</v>
      </c>
      <c r="D19" s="101">
        <f>진학사합체!$BG$2</f>
        <v>996.36</v>
      </c>
      <c r="E19" s="86" t="str">
        <f>진학사합체!$BH$1</f>
        <v>0.85%~0.9%</v>
      </c>
      <c r="F19" s="86" t="str">
        <f>오르비합체!$BH$1</f>
        <v>0.48%~0.51%</v>
      </c>
      <c r="G19" s="86" t="str">
        <f>청솔합체!$BH$1</f>
        <v>0.37%~0.4%</v>
      </c>
      <c r="H19" s="83"/>
      <c r="I19" s="104" t="s">
        <v>304</v>
      </c>
      <c r="J19" s="101">
        <f>진학사합체!M6</f>
        <v>878.3747699966392</v>
      </c>
      <c r="K19" s="86" t="str">
        <f>진학사합체!$N$6</f>
        <v>1%~1.1%</v>
      </c>
      <c r="L19" s="86" t="str">
        <f>오르비합체!$N$6</f>
        <v>0.64%~0.67%</v>
      </c>
      <c r="M19" s="86" t="str">
        <f>청솔합체!$N$6</f>
        <v>0.81%~0.88%</v>
      </c>
      <c r="N19" s="83"/>
      <c r="O19" s="105" t="s">
        <v>290</v>
      </c>
      <c r="P19" s="101">
        <f>진학사합체!BC6</f>
        <v>646</v>
      </c>
      <c r="Q19" s="86" t="str">
        <f>진학사합체!$BD$6</f>
        <v>1.1%~1.2%</v>
      </c>
      <c r="R19" s="86" t="str">
        <f>오르비합체!$BD$6</f>
        <v>0.77%~0.8%</v>
      </c>
      <c r="S19" s="86" t="str">
        <f>청솔합체!$BD$6</f>
        <v>1.1%~1.18%</v>
      </c>
      <c r="V19" s="430"/>
      <c r="AB19" s="397">
        <v>7</v>
      </c>
      <c r="AC19" s="83">
        <v>35.6</v>
      </c>
      <c r="AD19" s="398">
        <f t="shared" si="0"/>
        <v>-2.3999999999999986</v>
      </c>
    </row>
    <row r="20" spans="3:30">
      <c r="C20" s="380" t="s">
        <v>267</v>
      </c>
      <c r="D20" s="101">
        <f>진학사합체!$AQ$2</f>
        <v>522</v>
      </c>
      <c r="E20" s="86" t="str">
        <f>진학사합체!$AR$1</f>
        <v>0.65%~0.7%</v>
      </c>
      <c r="F20" s="86" t="str">
        <f>오르비합체!$AR$1</f>
        <v>0.45%~0.48%</v>
      </c>
      <c r="G20" s="86" t="str">
        <f>청솔합체!$AR$1</f>
        <v>0.65%~0.74%</v>
      </c>
      <c r="H20" s="83"/>
      <c r="I20" s="104" t="s">
        <v>292</v>
      </c>
      <c r="J20" s="101">
        <f>진학사합체!BM6</f>
        <v>864.90000000000009</v>
      </c>
      <c r="K20" s="86" t="str">
        <f>진학사합체!$BN$6</f>
        <v>1.3%~1.4%</v>
      </c>
      <c r="L20" s="86" t="str">
        <f>오르비합체!$BN$6</f>
        <v>0.83%~0.86%</v>
      </c>
      <c r="M20" s="86" t="str">
        <f>청솔합체!$BN$6</f>
        <v>0.65%~0.74%</v>
      </c>
      <c r="N20" s="83"/>
      <c r="O20" s="105" t="s">
        <v>98</v>
      </c>
      <c r="P20" s="101">
        <f>진학사합체!CA6</f>
        <v>962.19999999999993</v>
      </c>
      <c r="Q20" s="86" t="str">
        <f>진학사합체!$CB$6</f>
        <v>1.1%~1.2%</v>
      </c>
      <c r="R20" s="86" t="str">
        <f>오르비합체!$CB$6</f>
        <v>0.7%~0.73%</v>
      </c>
      <c r="S20" s="86" t="str">
        <f>청솔합체!$CB$6</f>
        <v>0.81%~0.88%</v>
      </c>
      <c r="V20" s="430"/>
      <c r="AB20" s="397">
        <v>8</v>
      </c>
      <c r="AC20" s="83">
        <v>33.200000000000003</v>
      </c>
      <c r="AD20" s="398">
        <f t="shared" si="0"/>
        <v>-2.3999999999999986</v>
      </c>
    </row>
    <row r="21" spans="3:30">
      <c r="C21" s="380" t="s">
        <v>268</v>
      </c>
      <c r="D21" s="101">
        <f>진학사합체!$AS$2</f>
        <v>519</v>
      </c>
      <c r="E21" s="86" t="str">
        <f>진학사합체!$AT$1</f>
        <v>0.85%~0.9%</v>
      </c>
      <c r="F21" s="86" t="str">
        <f>오르비합체!$AT$1</f>
        <v>0.64%~0.67%</v>
      </c>
      <c r="G21" s="86" t="str">
        <f>청솔합체!$AT$1</f>
        <v>0.96%~1.03%</v>
      </c>
      <c r="H21" s="83"/>
      <c r="I21" s="104" t="s">
        <v>305</v>
      </c>
      <c r="J21" s="101">
        <f>진학사합체!AK6</f>
        <v>479.73625000000004</v>
      </c>
      <c r="K21" s="86" t="str">
        <f>진학사합체!$AL$6</f>
        <v>1.8%~1.9%</v>
      </c>
      <c r="L21" s="86" t="str">
        <f>오르비합체!$AL$6</f>
        <v>1.21%~1.24%</v>
      </c>
      <c r="M21" s="86" t="str">
        <f>청솔합체!$AL$6</f>
        <v>1.4%~1.51%</v>
      </c>
      <c r="N21" s="83"/>
      <c r="O21" s="105" t="s">
        <v>1005</v>
      </c>
      <c r="P21" s="101">
        <f>진학사합체!DI2</f>
        <v>877.50725026852842</v>
      </c>
      <c r="Q21" s="86" t="str">
        <f>진학사합체!DJ1</f>
        <v>1.5%~1.6%</v>
      </c>
      <c r="R21" s="86" t="str">
        <f>오르비합체!$DJ$1</f>
        <v>0.92%~0.96%</v>
      </c>
      <c r="S21" s="86" t="str">
        <f>청솔합체!$DJ$1</f>
        <v>1.1%~1.18%</v>
      </c>
      <c r="V21" s="430"/>
      <c r="AB21" s="397">
        <v>9</v>
      </c>
      <c r="AC21" s="83">
        <v>33</v>
      </c>
      <c r="AD21" s="398">
        <f t="shared" si="0"/>
        <v>-0.20000000000000284</v>
      </c>
    </row>
    <row r="22" spans="3:30">
      <c r="C22" s="380" t="s">
        <v>269</v>
      </c>
      <c r="D22" s="101">
        <f>진학사합체!$AC$2</f>
        <v>514.33328000000006</v>
      </c>
      <c r="E22" s="86" t="str">
        <f>진학사합체!$AD$1</f>
        <v>1.5%~1.6%</v>
      </c>
      <c r="F22" s="86" t="str">
        <f>오르비합체!$AD$1</f>
        <v>0.99%~1.02%</v>
      </c>
      <c r="G22" s="86" t="str">
        <f>청솔합체!$AD$1</f>
        <v>1.18%~1.29%</v>
      </c>
      <c r="H22" s="83"/>
      <c r="I22" s="104" t="s">
        <v>306</v>
      </c>
      <c r="J22" s="101">
        <f>진학사합체!AM6</f>
        <v>968.81663128893274</v>
      </c>
      <c r="K22" s="86" t="str">
        <f>진학사합체!$AN$6</f>
        <v>1.6%~1.7%</v>
      </c>
      <c r="L22" s="86" t="str">
        <f>오르비합체!$AN$6</f>
        <v>1.05%~1.08%</v>
      </c>
      <c r="M22" s="86" t="str">
        <f>청솔합체!$AN$6</f>
        <v>1.18%~1.29%</v>
      </c>
      <c r="N22" s="83"/>
      <c r="O22" s="83"/>
      <c r="P22" s="84"/>
      <c r="Q22" s="83"/>
      <c r="R22" s="83"/>
      <c r="V22" s="430"/>
    </row>
    <row r="23" spans="3:30" ht="16.5" customHeight="1">
      <c r="C23" s="380" t="s">
        <v>270</v>
      </c>
      <c r="D23" s="101">
        <f>진학사합체!$AY$2</f>
        <v>193.73999999999998</v>
      </c>
      <c r="E23" s="86" t="str">
        <f>진학사합체!$AZ$1</f>
        <v>1.1%~1.2%</v>
      </c>
      <c r="F23" s="86" t="str">
        <f>오르비합체!$AZ$1</f>
        <v>0.8%~0.83%</v>
      </c>
      <c r="G23" s="86" t="str">
        <f>청솔합체!$AZ$1</f>
        <v>1.03%~1.1%</v>
      </c>
      <c r="H23" s="83"/>
      <c r="I23" s="104" t="s">
        <v>307</v>
      </c>
      <c r="J23" s="101">
        <f>진학사합체!BQ6</f>
        <v>868.41</v>
      </c>
      <c r="K23" s="86" t="str">
        <f>진학사합체!$BR$6</f>
        <v>1.3%~1.4%</v>
      </c>
      <c r="L23" s="86" t="str">
        <f>오르비합체!$BR$6</f>
        <v>0.8%~0.83%</v>
      </c>
      <c r="M23" s="86" t="str">
        <f>청솔합체!$BR$6</f>
        <v>0.88%~0.96%</v>
      </c>
      <c r="N23" s="83"/>
      <c r="O23" s="434"/>
      <c r="P23" s="435"/>
      <c r="Q23" s="435"/>
      <c r="R23" s="435"/>
      <c r="V23" s="430"/>
    </row>
    <row r="24" spans="3:30" ht="16.5" customHeight="1">
      <c r="C24" s="380" t="s">
        <v>271</v>
      </c>
      <c r="D24" s="101">
        <f>진학사합체!$AE$2</f>
        <v>645.58500000000004</v>
      </c>
      <c r="E24" s="86" t="str">
        <f>진학사합체!$AF$1</f>
        <v>0.95%~1%</v>
      </c>
      <c r="F24" s="86" t="str">
        <f>오르비합체!$AF$1</f>
        <v>0.61%~0.64%</v>
      </c>
      <c r="G24" s="86" t="str">
        <f>청솔합체!$AF$1</f>
        <v>0.81%~0.88%</v>
      </c>
      <c r="H24" s="83"/>
      <c r="I24" s="104" t="s">
        <v>308</v>
      </c>
      <c r="J24" s="101">
        <f>진학사합체!BO6</f>
        <v>768.8</v>
      </c>
      <c r="K24" s="86" t="str">
        <f>진학사합체!$BP$6</f>
        <v>1.3%~1.4%</v>
      </c>
      <c r="L24" s="86" t="str">
        <f>오르비합체!$BP$6</f>
        <v>0.8%~0.83%</v>
      </c>
      <c r="M24" s="86" t="str">
        <f>청솔합체!$BP$6</f>
        <v>0.96%~1.03%</v>
      </c>
      <c r="N24" s="83"/>
      <c r="O24" s="452" t="s">
        <v>3409</v>
      </c>
      <c r="P24" s="452"/>
      <c r="Q24" s="452"/>
      <c r="R24" s="452"/>
      <c r="S24" s="452"/>
      <c r="T24" s="431"/>
      <c r="U24" s="431"/>
      <c r="V24" s="431"/>
    </row>
    <row r="25" spans="3:30" ht="16.5" customHeight="1">
      <c r="C25" s="380" t="s">
        <v>272</v>
      </c>
      <c r="D25" s="101">
        <f>진학사합체!$AU$2</f>
        <v>965.76578951006911</v>
      </c>
      <c r="E25" s="86" t="str">
        <f>진학사합체!$AV$1</f>
        <v>1.7%~1.8%</v>
      </c>
      <c r="F25" s="86" t="str">
        <f>오르비합체!$AV$1</f>
        <v>1.05%~1.08%</v>
      </c>
      <c r="G25" s="86" t="str">
        <f>청솔합체!$AV$1</f>
        <v>1.18%~1.29%</v>
      </c>
      <c r="H25" s="83"/>
      <c r="I25" s="104" t="s">
        <v>294</v>
      </c>
      <c r="J25" s="101">
        <f>진학사합체!BA6</f>
        <v>519</v>
      </c>
      <c r="K25" s="86" t="str">
        <f>진학사합체!$BB$6</f>
        <v>0.85%~0.9%</v>
      </c>
      <c r="L25" s="86" t="str">
        <f>오르비합체!$BB$6</f>
        <v>0.64%~0.67%</v>
      </c>
      <c r="M25" s="86" t="str">
        <f>청솔합체!$BB$6</f>
        <v>0.96%~1.03%</v>
      </c>
      <c r="N25" s="83"/>
      <c r="O25" s="452"/>
      <c r="P25" s="452"/>
      <c r="Q25" s="452"/>
      <c r="R25" s="452"/>
      <c r="S25" s="452"/>
      <c r="T25" s="441"/>
      <c r="U25" s="441"/>
      <c r="V25" s="430"/>
    </row>
    <row r="26" spans="3:30" ht="16.5" customHeight="1">
      <c r="C26" s="380" t="s">
        <v>273</v>
      </c>
      <c r="D26" s="101">
        <f>진학사합체!$AW$2</f>
        <v>646</v>
      </c>
      <c r="E26" s="86" t="str">
        <f>진학사합체!$AX$1</f>
        <v>1.1%~1.2%</v>
      </c>
      <c r="F26" s="86" t="str">
        <f>오르비합체!$AX$1</f>
        <v>0.77%~0.8%</v>
      </c>
      <c r="G26" s="86" t="str">
        <f>청솔합체!$AX$1</f>
        <v>1.1%~1.18%</v>
      </c>
      <c r="H26" s="83"/>
      <c r="I26" s="83"/>
      <c r="J26" s="84"/>
      <c r="K26" s="83"/>
      <c r="L26" s="83"/>
      <c r="M26" s="83"/>
      <c r="N26" s="83"/>
      <c r="O26" s="452"/>
      <c r="P26" s="452"/>
      <c r="Q26" s="452"/>
      <c r="R26" s="452"/>
      <c r="S26" s="452"/>
      <c r="T26" s="441"/>
      <c r="U26" s="441"/>
      <c r="V26" s="430"/>
    </row>
    <row r="27" spans="3:30" ht="16.5" customHeight="1">
      <c r="C27" s="380" t="s">
        <v>274</v>
      </c>
      <c r="D27" s="101">
        <f>진학사합체!DE6</f>
        <v>966.31110312264525</v>
      </c>
      <c r="E27" s="86" t="str">
        <f>진학사합체!DF6</f>
        <v>1.6%~1.7%</v>
      </c>
      <c r="F27" s="86" t="str">
        <f>오르비합체!$DF$6</f>
        <v>1.02%~1.05%</v>
      </c>
      <c r="G27" s="86" t="str">
        <f>청솔합체!$DF$6</f>
        <v>1.1%~1.18%</v>
      </c>
      <c r="H27" s="83"/>
      <c r="I27" s="83"/>
      <c r="J27" s="84"/>
      <c r="K27" s="83"/>
      <c r="L27" s="83"/>
      <c r="M27" s="83"/>
      <c r="N27" s="83"/>
      <c r="O27" s="452"/>
      <c r="P27" s="452"/>
      <c r="Q27" s="452"/>
      <c r="R27" s="452"/>
      <c r="S27" s="452"/>
      <c r="T27" s="441"/>
      <c r="U27" s="441"/>
      <c r="V27" s="430"/>
    </row>
    <row r="28" spans="3:30" ht="16.5" customHeight="1">
      <c r="C28" s="380" t="s">
        <v>275</v>
      </c>
      <c r="D28" s="101">
        <f>진학사합체!BK6</f>
        <v>792.2</v>
      </c>
      <c r="E28" s="86" t="str">
        <f>진학사합체!BL6</f>
        <v>1.3%~1.4%</v>
      </c>
      <c r="F28" s="86" t="str">
        <f>오르비합체!$BL$6</f>
        <v>0.8%~0.83%</v>
      </c>
      <c r="G28" s="86" t="str">
        <f>청솔합체!$BL$6</f>
        <v>0.88%~0.96%</v>
      </c>
      <c r="H28" s="83"/>
      <c r="I28" s="83"/>
      <c r="J28" s="84"/>
      <c r="K28" s="83"/>
      <c r="L28" s="83"/>
      <c r="M28" s="83"/>
      <c r="N28" s="83"/>
      <c r="O28" s="452"/>
      <c r="P28" s="452"/>
      <c r="Q28" s="452"/>
      <c r="R28" s="452"/>
      <c r="S28" s="452"/>
      <c r="T28" s="441"/>
      <c r="U28" s="441"/>
      <c r="V28" s="430"/>
    </row>
    <row r="29" spans="3:30" ht="16.5" customHeight="1">
      <c r="C29" s="380" t="s">
        <v>276</v>
      </c>
      <c r="D29" s="101">
        <f>진학사합체!BI6</f>
        <v>672.7</v>
      </c>
      <c r="E29" s="86" t="str">
        <f>진학사합체!BJ6</f>
        <v>1.3%~1.4%</v>
      </c>
      <c r="F29" s="86" t="str">
        <f>오르비합체!$BJ$6</f>
        <v>0.8%~0.83%</v>
      </c>
      <c r="G29" s="86" t="str">
        <f>청솔합체!$BJ$6</f>
        <v>0.88%~0.96%</v>
      </c>
      <c r="H29" s="83"/>
      <c r="I29" s="83"/>
      <c r="J29" s="84"/>
      <c r="K29" s="83"/>
      <c r="L29" s="83"/>
      <c r="M29" s="83"/>
      <c r="N29" s="83"/>
      <c r="O29" s="452"/>
      <c r="P29" s="452"/>
      <c r="Q29" s="452"/>
      <c r="R29" s="452"/>
      <c r="S29" s="452"/>
      <c r="T29" s="441"/>
      <c r="U29" s="441"/>
      <c r="V29" s="430"/>
    </row>
    <row r="30" spans="3:30">
      <c r="C30" s="380" t="s">
        <v>277</v>
      </c>
      <c r="D30" s="101">
        <f>진학사합체!BE6</f>
        <v>769</v>
      </c>
      <c r="E30" s="86" t="str">
        <f>진학사합체!BF6</f>
        <v>1.1%~1.2%</v>
      </c>
      <c r="F30" s="86" t="str">
        <f>오르비합체!$BF$6</f>
        <v>0.73%~0.77%</v>
      </c>
      <c r="G30" s="86" t="str">
        <f>청솔합체!$BF$6</f>
        <v>0.88%~0.96%</v>
      </c>
      <c r="H30" s="83"/>
      <c r="I30" s="83"/>
      <c r="J30" s="84"/>
      <c r="K30" s="83"/>
      <c r="L30" s="83"/>
      <c r="M30" s="83"/>
      <c r="N30" s="83"/>
      <c r="O30" s="83"/>
      <c r="P30" s="84"/>
      <c r="Q30" s="83"/>
      <c r="R30" s="83"/>
      <c r="T30" s="441"/>
      <c r="U30" s="441"/>
      <c r="V30" s="430"/>
    </row>
    <row r="31" spans="3:30">
      <c r="D31" s="84"/>
      <c r="E31" s="83"/>
      <c r="F31" s="83"/>
      <c r="G31" s="83"/>
      <c r="H31" s="83"/>
      <c r="I31" s="83"/>
      <c r="J31" s="84"/>
      <c r="K31" s="83"/>
      <c r="L31" s="83"/>
      <c r="M31" s="83"/>
      <c r="N31" s="83"/>
      <c r="O31" s="83"/>
      <c r="P31" s="84"/>
      <c r="Q31" s="83"/>
      <c r="R31" s="83"/>
      <c r="V31" s="430"/>
    </row>
    <row r="32" spans="3:30">
      <c r="C32" s="389" t="s">
        <v>1797</v>
      </c>
      <c r="D32" s="86" t="s">
        <v>1008</v>
      </c>
      <c r="E32" s="86" t="s">
        <v>1015</v>
      </c>
      <c r="F32" s="86" t="s">
        <v>1019</v>
      </c>
      <c r="G32" s="86" t="s">
        <v>1021</v>
      </c>
      <c r="H32" s="86" t="s">
        <v>1022</v>
      </c>
      <c r="I32" s="86" t="s">
        <v>1794</v>
      </c>
      <c r="J32" s="86">
        <v>1</v>
      </c>
      <c r="K32" s="86">
        <v>2</v>
      </c>
      <c r="L32" s="86">
        <v>3</v>
      </c>
      <c r="M32" s="86">
        <v>4</v>
      </c>
      <c r="N32" s="86">
        <v>5</v>
      </c>
      <c r="O32" s="86">
        <v>6</v>
      </c>
      <c r="P32" s="86">
        <v>7</v>
      </c>
      <c r="Q32" s="86">
        <v>8</v>
      </c>
      <c r="R32" s="86">
        <v>9</v>
      </c>
      <c r="V32" s="430"/>
    </row>
    <row r="33" spans="3:22">
      <c r="C33" s="104" t="s">
        <v>1817</v>
      </c>
      <c r="D33" s="86" t="s">
        <v>1009</v>
      </c>
      <c r="E33" s="86">
        <v>100</v>
      </c>
      <c r="F33" s="86" t="s">
        <v>1020</v>
      </c>
      <c r="G33" s="388">
        <f>J20+100-0.1*(내신등급-1)</f>
        <v>964.80000000000007</v>
      </c>
      <c r="H33" s="388">
        <f>0.25*(HLOOKUP(D7,$J$32:$R$33,2,FALSE)+HLOOKUP(E7,$J$32:$R$33,2,FALSE)+0.5*HLOOKUP(F7,$J$32:$R$33,2,FALSE)+0.5*HLOOKUP(G7,$J$32:$R$33,2,FALSE)+HLOOKUP(H7,$J$32:$R$33,2,FALSE))+J20</f>
        <v>964.87500000000011</v>
      </c>
      <c r="I33" s="388"/>
      <c r="J33" s="92">
        <v>100</v>
      </c>
      <c r="K33" s="92">
        <v>99.9</v>
      </c>
      <c r="L33" s="92">
        <v>99.8</v>
      </c>
      <c r="M33" s="92">
        <v>99.7</v>
      </c>
      <c r="N33" s="92">
        <v>99.6</v>
      </c>
      <c r="O33" s="92">
        <v>99.5</v>
      </c>
      <c r="P33" s="92">
        <v>90</v>
      </c>
      <c r="Q33" s="92">
        <v>60</v>
      </c>
      <c r="R33" s="92">
        <v>30</v>
      </c>
      <c r="V33" s="430"/>
    </row>
    <row r="34" spans="3:22">
      <c r="C34" s="390" t="s">
        <v>1798</v>
      </c>
      <c r="D34" s="86" t="s">
        <v>1010</v>
      </c>
      <c r="E34" s="86">
        <v>400</v>
      </c>
      <c r="F34" s="86" t="s">
        <v>1020</v>
      </c>
      <c r="G34" s="101">
        <f>D19-400+40+97.2+97.2+129.6+10.8*(9-내신등급)/8+10.8*(9-내신등급)/8+14.4*(9-내신등급)/8</f>
        <v>991.86000000000024</v>
      </c>
      <c r="H34" s="388">
        <f>D19-400+405-(E7+F7+0.5*(G7+H7))*5/3</f>
        <v>996.36</v>
      </c>
      <c r="I34" s="86" t="s">
        <v>1795</v>
      </c>
      <c r="J34" s="92">
        <f t="shared" ref="J34:R34" si="1">40+97.2+97.2+129.6+10.8*(9-J32)/8+10.8*(9-J32)/8+14.4*(9-J32)/8</f>
        <v>400</v>
      </c>
      <c r="K34" s="92">
        <f t="shared" si="1"/>
        <v>395.5</v>
      </c>
      <c r="L34" s="92">
        <f t="shared" si="1"/>
        <v>391.00000000000006</v>
      </c>
      <c r="M34" s="92">
        <f t="shared" si="1"/>
        <v>386.5</v>
      </c>
      <c r="N34" s="92">
        <f t="shared" si="1"/>
        <v>381.99999999999994</v>
      </c>
      <c r="O34" s="92">
        <f t="shared" si="1"/>
        <v>377.5</v>
      </c>
      <c r="P34" s="92">
        <f t="shared" si="1"/>
        <v>373</v>
      </c>
      <c r="Q34" s="92">
        <f t="shared" si="1"/>
        <v>368.50000000000006</v>
      </c>
      <c r="R34" s="92">
        <f t="shared" si="1"/>
        <v>364</v>
      </c>
      <c r="V34" s="430"/>
    </row>
    <row r="35" spans="3:22">
      <c r="C35" s="104" t="s">
        <v>1799</v>
      </c>
      <c r="D35" s="86" t="s">
        <v>1009</v>
      </c>
      <c r="E35" s="86">
        <v>100</v>
      </c>
      <c r="F35" s="86"/>
      <c r="G35" s="86"/>
      <c r="H35" s="86" t="s">
        <v>1796</v>
      </c>
      <c r="I35" s="86"/>
      <c r="J35" s="92">
        <f>73+27</f>
        <v>100</v>
      </c>
      <c r="K35" s="92">
        <f>73+26.9</f>
        <v>99.9</v>
      </c>
      <c r="L35" s="92">
        <f>73+26.7</f>
        <v>99.7</v>
      </c>
      <c r="M35" s="92">
        <f>73+26.5</f>
        <v>99.5</v>
      </c>
      <c r="N35" s="92">
        <f>73+26.2</f>
        <v>99.2</v>
      </c>
      <c r="O35" s="92">
        <f>73+25.8</f>
        <v>98.8</v>
      </c>
      <c r="P35" s="92">
        <f>73+23.8</f>
        <v>96.8</v>
      </c>
      <c r="Q35" s="92">
        <f>73+15.8</f>
        <v>88.8</v>
      </c>
      <c r="R35" s="92">
        <f>73+0</f>
        <v>73</v>
      </c>
      <c r="V35" s="430"/>
    </row>
    <row r="36" spans="3:22">
      <c r="C36" s="104" t="s">
        <v>1800</v>
      </c>
      <c r="D36" s="86" t="s">
        <v>1011</v>
      </c>
      <c r="E36" s="86">
        <v>100</v>
      </c>
      <c r="F36" s="86"/>
      <c r="G36" s="86"/>
      <c r="H36" s="86"/>
      <c r="I36" s="86"/>
      <c r="J36" s="92"/>
      <c r="K36" s="92"/>
      <c r="L36" s="92"/>
      <c r="M36" s="92"/>
      <c r="N36" s="92"/>
      <c r="O36" s="92"/>
      <c r="P36" s="92"/>
      <c r="Q36" s="92"/>
      <c r="R36" s="92"/>
    </row>
    <row r="37" spans="3:22">
      <c r="C37" s="104" t="s">
        <v>1801</v>
      </c>
      <c r="D37" s="86" t="s">
        <v>1011</v>
      </c>
      <c r="E37" s="86">
        <v>100</v>
      </c>
      <c r="F37" s="86" t="s">
        <v>1812</v>
      </c>
      <c r="G37" s="86">
        <f>100-2*(내신등급-1)+J23</f>
        <v>966.41</v>
      </c>
      <c r="H37" s="388">
        <f>J23+HLOOKUP(D7,$J$32:$R$37,6,FALSE)*0.2+HLOOKUP(E7,$J$32:$R$37,6,FALSE)*0.3+HLOOKUP(F7,$J$32:$R$37,6,FALSE)*0.3+(HLOOKUP(G7,$J$32:$R$37,6,FALSE)+HLOOKUP(H7,$J$32:$R$37,6,FALSE))*0.1</f>
        <v>968.01</v>
      </c>
      <c r="I37" s="86"/>
      <c r="J37" s="92">
        <v>100</v>
      </c>
      <c r="K37" s="92">
        <v>98</v>
      </c>
      <c r="L37" s="92">
        <v>96</v>
      </c>
      <c r="M37" s="92">
        <v>94</v>
      </c>
      <c r="N37" s="92">
        <v>92</v>
      </c>
      <c r="O37" s="92">
        <v>90</v>
      </c>
      <c r="P37" s="92">
        <v>70</v>
      </c>
      <c r="Q37" s="92">
        <v>40</v>
      </c>
      <c r="R37" s="92">
        <v>10</v>
      </c>
    </row>
    <row r="38" spans="3:22">
      <c r="C38" s="390" t="s">
        <v>1802</v>
      </c>
      <c r="D38" s="86" t="s">
        <v>1012</v>
      </c>
      <c r="E38" s="86">
        <v>100</v>
      </c>
      <c r="F38" s="86" t="s">
        <v>1811</v>
      </c>
      <c r="G38" s="86"/>
      <c r="H38" s="86"/>
      <c r="I38" s="86"/>
      <c r="J38" s="92">
        <f>100/80+88.75</f>
        <v>90</v>
      </c>
      <c r="K38" s="92">
        <f>88.75+99/80</f>
        <v>89.987499999999997</v>
      </c>
      <c r="L38" s="92">
        <f>88.75+97/80</f>
        <v>89.962500000000006</v>
      </c>
      <c r="M38" s="92">
        <f>88.75+94/80</f>
        <v>89.924999999999997</v>
      </c>
      <c r="N38" s="92">
        <f>88.75+90/80</f>
        <v>89.875</v>
      </c>
      <c r="O38" s="92">
        <f>88.7+85/80</f>
        <v>89.762500000000003</v>
      </c>
      <c r="P38" s="92">
        <f>88.65+75/80</f>
        <v>89.587500000000006</v>
      </c>
      <c r="Q38" s="92">
        <f>88.5+50/80</f>
        <v>89.125</v>
      </c>
      <c r="R38" s="92">
        <v>0</v>
      </c>
    </row>
    <row r="39" spans="3:22">
      <c r="C39" s="390" t="s">
        <v>1803</v>
      </c>
      <c r="D39" s="86" t="s">
        <v>1013</v>
      </c>
      <c r="E39" s="86">
        <v>200</v>
      </c>
      <c r="F39" s="86" t="s">
        <v>1813</v>
      </c>
      <c r="G39" s="395">
        <f>D28+200-2.5*(내신등급-1)</f>
        <v>989.7</v>
      </c>
      <c r="H39" s="395">
        <f>D28+160+40*D28/800</f>
        <v>991.81000000000006</v>
      </c>
      <c r="I39" s="86"/>
      <c r="J39" s="92">
        <f>150+10+40</f>
        <v>200</v>
      </c>
      <c r="K39" s="92">
        <f>150+9.5*5</f>
        <v>197.5</v>
      </c>
      <c r="L39" s="92">
        <f>150+9*5</f>
        <v>195</v>
      </c>
      <c r="M39" s="92">
        <f>150+8.5*5</f>
        <v>192.5</v>
      </c>
      <c r="N39" s="92">
        <f>150+8*5</f>
        <v>190</v>
      </c>
      <c r="O39" s="92">
        <f>150+7*5</f>
        <v>185</v>
      </c>
      <c r="P39" s="92">
        <f>150+6*5</f>
        <v>180</v>
      </c>
      <c r="Q39" s="92">
        <f>150+4*5</f>
        <v>170</v>
      </c>
      <c r="R39" s="92">
        <f>150+2*5</f>
        <v>160</v>
      </c>
    </row>
    <row r="40" spans="3:22">
      <c r="C40" s="104" t="s">
        <v>1804</v>
      </c>
      <c r="D40" s="86" t="s">
        <v>1014</v>
      </c>
      <c r="E40" s="86">
        <v>100</v>
      </c>
      <c r="F40" s="86"/>
      <c r="G40" s="86"/>
      <c r="H40" s="86"/>
      <c r="I40" s="86"/>
      <c r="J40" s="92"/>
      <c r="K40" s="92"/>
      <c r="L40" s="92"/>
      <c r="M40" s="92"/>
      <c r="N40" s="92"/>
      <c r="O40" s="92"/>
      <c r="P40" s="92"/>
      <c r="Q40" s="92"/>
      <c r="R40" s="92"/>
    </row>
    <row r="41" spans="3:22">
      <c r="C41" s="105" t="s">
        <v>1805</v>
      </c>
      <c r="D41" s="86" t="s">
        <v>1017</v>
      </c>
      <c r="E41" s="86">
        <v>300</v>
      </c>
      <c r="F41" s="86" t="s">
        <v>1814</v>
      </c>
      <c r="G41" s="86">
        <f>P48+300-15*(내신등급-1)</f>
        <v>958.57500000000005</v>
      </c>
      <c r="H41" s="86"/>
      <c r="I41" s="86"/>
      <c r="J41" s="92">
        <v>300</v>
      </c>
      <c r="K41" s="92">
        <f>95*0.9+95*0.9+95*1.2</f>
        <v>285</v>
      </c>
      <c r="L41" s="92">
        <f>90*0.9+90*0.9+90*1.2</f>
        <v>270</v>
      </c>
      <c r="M41" s="92">
        <f>85*0.9+85*0.9+85*1.2</f>
        <v>255</v>
      </c>
      <c r="N41" s="92">
        <f>80*0.9+80*0.9+80*1.2</f>
        <v>240</v>
      </c>
      <c r="O41" s="92">
        <f>75*0.9+75*0.9+75*1.2</f>
        <v>225</v>
      </c>
      <c r="P41" s="92">
        <f>70*0.9+70*0.9+70*1.2</f>
        <v>210</v>
      </c>
      <c r="Q41" s="92">
        <f>65*0.9+65*0.9+65*1.2</f>
        <v>195</v>
      </c>
      <c r="R41" s="92">
        <f>60*0.9+60*0.9+60*1.2</f>
        <v>180</v>
      </c>
    </row>
    <row r="42" spans="3:22">
      <c r="C42" s="104" t="s">
        <v>1816</v>
      </c>
      <c r="D42" s="86" t="s">
        <v>1018</v>
      </c>
      <c r="E42" s="86">
        <v>150</v>
      </c>
      <c r="F42" s="86" t="s">
        <v>1815</v>
      </c>
      <c r="G42" s="101">
        <f>J60+150-7.2*(내신등급-1)</f>
        <v>694.23749999999995</v>
      </c>
      <c r="H42" s="86">
        <f>J60+150-2.4*(D7-1)-2.4*(E7-1)-2.4*(F7-1)-1.2*(G7-1)-1.2*(H7-1)+MAX(2.4*(D7-1),2.4*(E7-1),2.4*(F7-1),1.2*(H7-1)+1.2*(G7-1))</f>
        <v>701.4375</v>
      </c>
      <c r="I42" s="86"/>
      <c r="J42" s="92">
        <f>90+60</f>
        <v>150</v>
      </c>
      <c r="K42" s="92">
        <f>90+4.4*12</f>
        <v>142.80000000000001</v>
      </c>
      <c r="L42" s="92">
        <f>90+3.8*12</f>
        <v>135.6</v>
      </c>
      <c r="M42" s="92">
        <f>90+3.2*12</f>
        <v>128.4</v>
      </c>
      <c r="N42" s="92">
        <f>90+2.6*12</f>
        <v>121.2</v>
      </c>
      <c r="O42" s="92">
        <f>90+2*12</f>
        <v>114</v>
      </c>
      <c r="P42" s="92">
        <f>90+1.4*12</f>
        <v>106.8</v>
      </c>
      <c r="Q42" s="92">
        <f>90+0.8*12</f>
        <v>99.6</v>
      </c>
      <c r="R42" s="92">
        <v>90</v>
      </c>
    </row>
    <row r="43" spans="3:22">
      <c r="C43" s="104" t="s">
        <v>1818</v>
      </c>
      <c r="D43" s="86" t="s">
        <v>1009</v>
      </c>
      <c r="E43" s="86">
        <v>100</v>
      </c>
      <c r="F43" s="86" t="s">
        <v>1020</v>
      </c>
      <c r="G43" s="388">
        <f>J58+100-0.5*(내신등급-1)</f>
        <v>964.40000000000009</v>
      </c>
      <c r="H43" s="388">
        <f>0.25*(HLOOKUP(D7,J32:R43,12,FALSE)+HLOOKUP(E7,$J$32:$R$43,12,FALSE)+0.5*HLOOKUP(F7,$J$32:$R$43,12,FALSE)+0.5*HLOOKUP(G7,$J$32:$R$43,12,FALSE)+HLOOKUP(H7,$J$32:$R$43,12,FALSE))+J58</f>
        <v>964.77500000000009</v>
      </c>
      <c r="I43" s="388"/>
      <c r="J43" s="92">
        <v>100</v>
      </c>
      <c r="K43" s="92">
        <v>99.5</v>
      </c>
      <c r="L43" s="92">
        <v>99</v>
      </c>
      <c r="M43" s="92">
        <v>98.5</v>
      </c>
      <c r="N43" s="92">
        <v>98</v>
      </c>
      <c r="O43" s="92">
        <v>95</v>
      </c>
      <c r="P43" s="92">
        <v>85</v>
      </c>
      <c r="Q43" s="92">
        <v>60</v>
      </c>
      <c r="R43" s="92">
        <v>30</v>
      </c>
    </row>
    <row r="45" spans="3:22">
      <c r="C45" s="444" t="s">
        <v>992</v>
      </c>
      <c r="D45" s="444"/>
      <c r="E45" s="444"/>
      <c r="F45" s="444"/>
      <c r="G45" s="400"/>
      <c r="H45" s="83"/>
      <c r="I45" s="445" t="s">
        <v>995</v>
      </c>
      <c r="J45" s="445"/>
      <c r="K45" s="445"/>
      <c r="L45" s="445"/>
      <c r="M45" s="401"/>
      <c r="N45" s="83"/>
      <c r="O45" s="446" t="s">
        <v>998</v>
      </c>
      <c r="P45" s="446"/>
      <c r="Q45" s="446"/>
      <c r="R45" s="446"/>
      <c r="S45" s="446"/>
    </row>
    <row r="46" spans="3:22">
      <c r="D46" s="84"/>
      <c r="E46" s="83"/>
      <c r="F46" s="83"/>
      <c r="G46" s="83"/>
      <c r="H46" s="83"/>
      <c r="I46" s="83"/>
      <c r="J46" s="84"/>
      <c r="K46" s="83"/>
      <c r="L46" s="83"/>
      <c r="M46" s="83"/>
      <c r="N46" s="83"/>
      <c r="O46" s="83"/>
      <c r="P46" s="84"/>
      <c r="Q46" s="83"/>
      <c r="R46" s="83"/>
    </row>
    <row r="47" spans="3:22">
      <c r="C47" s="380" t="s">
        <v>310</v>
      </c>
      <c r="D47" s="377" t="s">
        <v>262</v>
      </c>
      <c r="E47" s="102" t="s">
        <v>3408</v>
      </c>
      <c r="F47" s="102" t="s">
        <v>3407</v>
      </c>
      <c r="G47" s="102" t="s">
        <v>3406</v>
      </c>
      <c r="H47" s="374"/>
      <c r="I47" s="104" t="s">
        <v>320</v>
      </c>
      <c r="J47" s="377" t="s">
        <v>262</v>
      </c>
      <c r="K47" s="102" t="s">
        <v>3408</v>
      </c>
      <c r="L47" s="102" t="s">
        <v>3407</v>
      </c>
      <c r="M47" s="102" t="s">
        <v>3406</v>
      </c>
      <c r="N47" s="374"/>
      <c r="O47" s="105" t="s">
        <v>238</v>
      </c>
      <c r="P47" s="377" t="s">
        <v>262</v>
      </c>
      <c r="Q47" s="102" t="s">
        <v>3408</v>
      </c>
      <c r="R47" s="102" t="s">
        <v>3407</v>
      </c>
      <c r="S47" s="102" t="s">
        <v>3406</v>
      </c>
    </row>
    <row r="48" spans="3:22">
      <c r="C48" s="380" t="s">
        <v>297</v>
      </c>
      <c r="D48" s="101">
        <f>D16</f>
        <v>448.98700000000002</v>
      </c>
      <c r="E48" s="101" t="str">
        <f>E16</f>
        <v>1.4%~1.5%</v>
      </c>
      <c r="F48" s="101" t="str">
        <f>오르비합체!$T$1</f>
        <v>0.92%~0.96%</v>
      </c>
      <c r="G48" s="101" t="str">
        <f>청솔합체!$T$1</f>
        <v>1.18%~1.29%</v>
      </c>
      <c r="H48" s="83"/>
      <c r="I48" s="104" t="s">
        <v>321</v>
      </c>
      <c r="J48" s="101">
        <f>J14</f>
        <v>581.02650000000006</v>
      </c>
      <c r="K48" s="101" t="str">
        <f>K$14</f>
        <v>0.95%~1%</v>
      </c>
      <c r="L48" s="101" t="str">
        <f>오르비합체!$D$6</f>
        <v>0.61%~0.64%</v>
      </c>
      <c r="M48" s="101" t="str">
        <f>청솔합체!$D$6</f>
        <v>0.88%~0.96%</v>
      </c>
      <c r="N48" s="83"/>
      <c r="O48" s="105" t="s">
        <v>326</v>
      </c>
      <c r="P48" s="101">
        <f>진학사합체!CE6</f>
        <v>673.57500000000005</v>
      </c>
      <c r="Q48" s="86" t="str">
        <f>진학사합체!$CF$6</f>
        <v>1.1%~1.2%</v>
      </c>
      <c r="R48" s="86" t="str">
        <f>오르비합체!$CF$6</f>
        <v>0.51%~0.54%</v>
      </c>
      <c r="S48" s="86" t="str">
        <f>청솔합체!$CF$6</f>
        <v>0.65%~0.74%</v>
      </c>
    </row>
    <row r="49" spans="3:19">
      <c r="C49" s="380" t="s">
        <v>311</v>
      </c>
      <c r="D49" s="101">
        <f>D18</f>
        <v>566.72</v>
      </c>
      <c r="E49" s="101" t="str">
        <f>E18</f>
        <v>1.4%~1.5%</v>
      </c>
      <c r="F49" s="101" t="str">
        <f>오르비합체!$AP$1</f>
        <v>0.92%~0.96%</v>
      </c>
      <c r="G49" s="101" t="str">
        <f>청솔합체!$AP$1</f>
        <v>1.91%~2.02%</v>
      </c>
      <c r="H49" s="83"/>
      <c r="I49" s="104" t="s">
        <v>287</v>
      </c>
      <c r="J49" s="101">
        <f>P16</f>
        <v>970.96218908353103</v>
      </c>
      <c r="K49" s="86" t="str">
        <f>Q$16</f>
        <v>1.3%~1.4%</v>
      </c>
      <c r="L49" s="86" t="str">
        <f>오르비합체!$BV$6</f>
        <v>0.83%~0.86%</v>
      </c>
      <c r="M49" s="86" t="str">
        <f>청솔합체!$BV$6</f>
        <v>0.96%~1.03%</v>
      </c>
      <c r="N49" s="83"/>
      <c r="O49" s="83"/>
      <c r="P49" s="84"/>
      <c r="Q49" s="83"/>
      <c r="R49" s="83"/>
    </row>
    <row r="50" spans="3:19">
      <c r="C50" s="380" t="s">
        <v>269</v>
      </c>
      <c r="D50" s="101">
        <f>D22</f>
        <v>514.33328000000006</v>
      </c>
      <c r="E50" s="101" t="str">
        <f>E22</f>
        <v>1.5%~1.6%</v>
      </c>
      <c r="F50" s="101" t="str">
        <f>오르비합체!$AD$1</f>
        <v>0.99%~1.02%</v>
      </c>
      <c r="G50" s="101" t="str">
        <f>청솔합체!$AD$1</f>
        <v>1.18%~1.29%</v>
      </c>
      <c r="H50" s="83"/>
      <c r="I50" s="104" t="s">
        <v>294</v>
      </c>
      <c r="J50" s="101">
        <f>J25</f>
        <v>519</v>
      </c>
      <c r="K50" s="101" t="str">
        <f>K$25</f>
        <v>0.85%~0.9%</v>
      </c>
      <c r="L50" s="101" t="str">
        <f>오르비합체!$BB$6</f>
        <v>0.64%~0.67%</v>
      </c>
      <c r="M50" s="101" t="str">
        <f>청솔합체!$BB$6</f>
        <v>0.96%~1.03%</v>
      </c>
      <c r="N50" s="83"/>
      <c r="O50" s="83"/>
      <c r="P50" s="84"/>
      <c r="Q50" s="83"/>
      <c r="R50" s="83"/>
    </row>
    <row r="51" spans="3:19">
      <c r="C51" s="380" t="s">
        <v>312</v>
      </c>
      <c r="D51" s="101">
        <f>D25</f>
        <v>965.76578951006911</v>
      </c>
      <c r="E51" s="101" t="str">
        <f>E25</f>
        <v>1.7%~1.8%</v>
      </c>
      <c r="F51" s="101" t="str">
        <f>오르비합체!$AV$1</f>
        <v>1.05%~1.08%</v>
      </c>
      <c r="G51" s="101" t="str">
        <f>청솔합체!$AV$1</f>
        <v>1.18%~1.29%</v>
      </c>
      <c r="H51" s="83"/>
      <c r="I51" s="83"/>
      <c r="J51" s="84"/>
      <c r="K51" s="83"/>
      <c r="L51" s="83"/>
      <c r="M51" s="83"/>
      <c r="N51" s="83"/>
      <c r="O51" s="83"/>
      <c r="P51" s="84"/>
      <c r="Q51" s="83"/>
      <c r="R51" s="83"/>
    </row>
    <row r="52" spans="3:19">
      <c r="C52" s="380" t="s">
        <v>298</v>
      </c>
      <c r="D52" s="101">
        <f>D26</f>
        <v>646</v>
      </c>
      <c r="E52" s="101" t="str">
        <f>E26</f>
        <v>1.1%~1.2%</v>
      </c>
      <c r="F52" s="101" t="str">
        <f>오르비합체!$AX$1</f>
        <v>0.77%~0.8%</v>
      </c>
      <c r="G52" s="101" t="str">
        <f>청솔합체!$AX$1</f>
        <v>1.1%~1.18%</v>
      </c>
      <c r="H52" s="83"/>
      <c r="I52" s="83"/>
      <c r="J52" s="84"/>
      <c r="K52" s="83"/>
      <c r="L52" s="83"/>
      <c r="M52" s="83"/>
      <c r="N52" s="83"/>
      <c r="O52" s="83"/>
      <c r="P52" s="84"/>
      <c r="Q52" s="83"/>
      <c r="R52" s="83"/>
    </row>
    <row r="53" spans="3:19">
      <c r="C53" s="380" t="s">
        <v>313</v>
      </c>
      <c r="D53" s="101">
        <f>D29</f>
        <v>672.7</v>
      </c>
      <c r="E53" s="101" t="str">
        <f>E29</f>
        <v>1.3%~1.4%</v>
      </c>
      <c r="F53" s="101" t="str">
        <f>오르비합체!$BJ$6</f>
        <v>0.8%~0.83%</v>
      </c>
      <c r="G53" s="101" t="str">
        <f>청솔합체!$BJ$6</f>
        <v>0.88%~0.96%</v>
      </c>
      <c r="H53" s="83"/>
      <c r="I53" s="83"/>
      <c r="J53" s="84"/>
      <c r="K53" s="83"/>
      <c r="L53" s="83"/>
      <c r="M53" s="83"/>
      <c r="N53" s="83"/>
      <c r="O53" s="83"/>
      <c r="P53" s="84"/>
      <c r="Q53" s="83"/>
      <c r="R53" s="83"/>
    </row>
    <row r="54" spans="3:19">
      <c r="D54" s="84"/>
      <c r="E54" s="83"/>
      <c r="F54" s="83"/>
      <c r="G54" s="83"/>
      <c r="H54" s="83"/>
      <c r="I54" s="83"/>
      <c r="J54" s="84"/>
      <c r="K54" s="83"/>
      <c r="L54" s="83"/>
      <c r="M54" s="83"/>
      <c r="N54" s="83"/>
      <c r="O54" s="83"/>
      <c r="P54" s="84"/>
      <c r="Q54" s="83"/>
      <c r="R54" s="83"/>
    </row>
    <row r="55" spans="3:19">
      <c r="C55" s="444" t="s">
        <v>993</v>
      </c>
      <c r="D55" s="444"/>
      <c r="E55" s="444"/>
      <c r="F55" s="444"/>
      <c r="G55" s="400"/>
      <c r="H55" s="83"/>
      <c r="I55" s="445" t="s">
        <v>996</v>
      </c>
      <c r="J55" s="445"/>
      <c r="K55" s="445"/>
      <c r="L55" s="445"/>
      <c r="M55" s="401"/>
      <c r="N55" s="83"/>
      <c r="O55" s="446" t="s">
        <v>999</v>
      </c>
      <c r="P55" s="446"/>
      <c r="Q55" s="446"/>
      <c r="R55" s="446"/>
      <c r="S55" s="446"/>
    </row>
    <row r="56" spans="3:19">
      <c r="D56" s="84"/>
      <c r="E56" s="83"/>
      <c r="F56" s="83"/>
      <c r="G56" s="83"/>
      <c r="H56" s="83"/>
      <c r="I56" s="83"/>
      <c r="J56" s="84"/>
      <c r="K56" s="83"/>
      <c r="L56" s="83"/>
      <c r="M56" s="83"/>
      <c r="N56" s="83"/>
      <c r="O56" s="83"/>
      <c r="P56" s="84"/>
      <c r="Q56" s="83"/>
      <c r="R56" s="83"/>
    </row>
    <row r="57" spans="3:19">
      <c r="C57" s="380" t="s">
        <v>310</v>
      </c>
      <c r="D57" s="377" t="s">
        <v>262</v>
      </c>
      <c r="E57" s="102" t="s">
        <v>3408</v>
      </c>
      <c r="F57" s="102" t="s">
        <v>3407</v>
      </c>
      <c r="G57" s="102" t="s">
        <v>3406</v>
      </c>
      <c r="H57" s="374"/>
      <c r="I57" s="104" t="s">
        <v>980</v>
      </c>
      <c r="J57" s="377" t="s">
        <v>262</v>
      </c>
      <c r="K57" s="102" t="s">
        <v>3408</v>
      </c>
      <c r="L57" s="102" t="s">
        <v>3407</v>
      </c>
      <c r="M57" s="102" t="s">
        <v>3406</v>
      </c>
      <c r="N57" s="374"/>
      <c r="O57" s="105" t="s">
        <v>238</v>
      </c>
      <c r="P57" s="377" t="s">
        <v>262</v>
      </c>
      <c r="Q57" s="102" t="s">
        <v>3408</v>
      </c>
      <c r="R57" s="102" t="s">
        <v>3407</v>
      </c>
      <c r="S57" s="102" t="s">
        <v>3406</v>
      </c>
    </row>
    <row r="58" spans="3:19">
      <c r="C58" s="380" t="s">
        <v>291</v>
      </c>
      <c r="D58" s="101">
        <f t="shared" ref="D58:E58" si="2">D48</f>
        <v>448.98700000000002</v>
      </c>
      <c r="E58" s="101" t="str">
        <f t="shared" si="2"/>
        <v>1.4%~1.5%</v>
      </c>
      <c r="F58" s="101" t="str">
        <f>오르비합체!$T$1</f>
        <v>0.92%~0.96%</v>
      </c>
      <c r="G58" s="101" t="str">
        <f>청솔합체!$T$1</f>
        <v>1.18%~1.29%</v>
      </c>
      <c r="H58" s="83"/>
      <c r="I58" s="104" t="str">
        <f>I20</f>
        <v>가천대</v>
      </c>
      <c r="J58" s="101">
        <f>J20</f>
        <v>864.90000000000009</v>
      </c>
      <c r="K58" s="86" t="str">
        <f>K20</f>
        <v>1.3%~1.4%</v>
      </c>
      <c r="L58" s="86" t="str">
        <f>오르비합체!$BN$6</f>
        <v>0.83%~0.86%</v>
      </c>
      <c r="M58" s="405" t="str">
        <f>청솔합체!$BN$6</f>
        <v>0.65%~0.74%</v>
      </c>
      <c r="N58" s="83"/>
      <c r="O58" s="105" t="s">
        <v>327</v>
      </c>
      <c r="P58" s="101">
        <f>진학사합체!CS6</f>
        <v>646</v>
      </c>
      <c r="Q58" s="86" t="str">
        <f>Q19</f>
        <v>1.1%~1.2%</v>
      </c>
      <c r="R58" s="86" t="str">
        <f>오르비합체!$BD$6</f>
        <v>0.77%~0.8%</v>
      </c>
      <c r="S58" s="86" t="str">
        <f>청솔합체!$BD$6</f>
        <v>1.1%~1.18%</v>
      </c>
    </row>
    <row r="59" spans="3:19">
      <c r="C59" s="380" t="s">
        <v>314</v>
      </c>
      <c r="D59" s="101">
        <f>진학사합체!CG6</f>
        <v>961.25</v>
      </c>
      <c r="E59" s="86" t="str">
        <f>E30</f>
        <v>1.1%~1.2%</v>
      </c>
      <c r="F59" s="86" t="str">
        <f>오르비합체!$BF$6</f>
        <v>0.73%~0.77%</v>
      </c>
      <c r="G59" s="86" t="str">
        <f>청솔합체!$BF$6</f>
        <v>0.88%~0.96%</v>
      </c>
      <c r="H59" s="83"/>
      <c r="I59" s="104" t="s">
        <v>322</v>
      </c>
      <c r="J59" s="101">
        <f>진학사합체!CO6</f>
        <v>968.48406185837825</v>
      </c>
      <c r="K59" s="393" t="e">
        <f>진학사합체!$CP$6</f>
        <v>#VALUE!</v>
      </c>
      <c r="L59" s="393" t="e">
        <f>오르비합체!$CP$6</f>
        <v>#VALUE!</v>
      </c>
      <c r="M59" s="405" t="str">
        <f>청솔합체!$CP$6</f>
        <v>1.51%~1.62%</v>
      </c>
      <c r="N59" s="83"/>
      <c r="O59" s="105" t="s">
        <v>296</v>
      </c>
      <c r="P59" s="101">
        <f>진학사합체!CW6</f>
        <v>1009.5625</v>
      </c>
      <c r="Q59" s="393" t="e">
        <f>진학사합체!$CX$6</f>
        <v>#VALUE!</v>
      </c>
      <c r="R59" s="393" t="e">
        <f>오르비합체!$CX$6</f>
        <v>#VALUE!</v>
      </c>
      <c r="S59" s="405" t="str">
        <f>청솔합체!$CX$6</f>
        <v>0.88%~0.96%</v>
      </c>
    </row>
    <row r="60" spans="3:19">
      <c r="C60" s="380" t="s">
        <v>315</v>
      </c>
      <c r="D60" s="101">
        <f>진학사합체!CU6</f>
        <v>1009.5625</v>
      </c>
      <c r="E60" s="393" t="e">
        <f>진학사합체!$CV$6</f>
        <v>#VALUE!</v>
      </c>
      <c r="F60" s="393" t="e">
        <f>오르비합체!$CV$6</f>
        <v>#VALUE!</v>
      </c>
      <c r="G60" s="405" t="str">
        <f>청솔합체!$CV$6</f>
        <v>0.81%~0.88%</v>
      </c>
      <c r="H60" s="83"/>
      <c r="I60" s="104" t="s">
        <v>323</v>
      </c>
      <c r="J60" s="101">
        <f>진학사합체!CK6</f>
        <v>551.4375</v>
      </c>
      <c r="K60" s="86" t="str">
        <f t="shared" ref="K60" si="3">K62</f>
        <v>0.85%~0.9%</v>
      </c>
      <c r="L60" s="86" t="str">
        <f>오르비합체!$BB$6</f>
        <v>0.64%~0.67%</v>
      </c>
      <c r="M60" s="405" t="str">
        <f>청솔합체!$BB$6</f>
        <v>0.96%~1.03%</v>
      </c>
      <c r="N60" s="83"/>
      <c r="O60" s="83"/>
      <c r="P60" s="84"/>
      <c r="Q60" s="83"/>
      <c r="R60" s="83"/>
    </row>
    <row r="61" spans="3:19">
      <c r="C61" s="380" t="s">
        <v>348</v>
      </c>
      <c r="D61" s="101">
        <f>진학사합체!AC6</f>
        <v>514.33328000000006</v>
      </c>
      <c r="E61" s="86" t="str">
        <f>진학사합체!AD6</f>
        <v>1.5%~1.6%</v>
      </c>
      <c r="F61" s="86" t="str">
        <f>오르비합체!$AD$6</f>
        <v>0.99%~1.02%</v>
      </c>
      <c r="G61" s="86" t="str">
        <f>청솔합체!$AD$6</f>
        <v>1.18%~1.29%</v>
      </c>
      <c r="H61" s="83"/>
      <c r="I61" s="104" t="s">
        <v>293</v>
      </c>
      <c r="J61" s="101">
        <f>진학사합체!CQ6</f>
        <v>956.5</v>
      </c>
      <c r="K61" s="393" t="e">
        <f>진학사합체!$CR$6</f>
        <v>#VALUE!</v>
      </c>
      <c r="L61" s="393" t="e">
        <f>오르비합체!$CR$6</f>
        <v>#VALUE!</v>
      </c>
      <c r="M61" s="405" t="str">
        <f>청솔합체!$CR$6</f>
        <v>1.29%~1.4%</v>
      </c>
      <c r="N61" s="83"/>
      <c r="O61" s="83"/>
      <c r="P61" s="84"/>
      <c r="Q61" s="83"/>
      <c r="R61" s="83"/>
    </row>
    <row r="62" spans="3:19">
      <c r="D62" s="84"/>
      <c r="E62" s="83"/>
      <c r="F62" s="83"/>
      <c r="G62" s="83"/>
      <c r="H62" s="83"/>
      <c r="I62" s="104" t="s">
        <v>294</v>
      </c>
      <c r="J62" s="101">
        <f>진학사합체!BA6</f>
        <v>519</v>
      </c>
      <c r="K62" s="86" t="str">
        <f>진학사합체!$BB$6</f>
        <v>0.85%~0.9%</v>
      </c>
      <c r="L62" s="86" t="str">
        <f>오르비합체!$BB$6</f>
        <v>0.64%~0.67%</v>
      </c>
      <c r="M62" s="405" t="str">
        <f>청솔합체!$BB$6</f>
        <v>0.96%~1.03%</v>
      </c>
      <c r="N62" s="83"/>
      <c r="O62" s="83"/>
      <c r="P62" s="84"/>
      <c r="Q62" s="83"/>
      <c r="R62" s="83"/>
    </row>
    <row r="63" spans="3:19">
      <c r="D63" s="84"/>
      <c r="E63" s="83"/>
      <c r="F63" s="83"/>
      <c r="G63" s="83"/>
      <c r="H63" s="83"/>
      <c r="I63" s="104" t="s">
        <v>295</v>
      </c>
      <c r="J63" s="101">
        <f>진학사합체!CM6</f>
        <v>774.17829426282208</v>
      </c>
      <c r="K63" s="393" t="e">
        <f>진학사합체!$CN$6</f>
        <v>#VALUE!</v>
      </c>
      <c r="L63" s="393" t="e">
        <f>오르비합체!$CN$6</f>
        <v>#VALUE!</v>
      </c>
      <c r="M63" s="405" t="e">
        <f>청솔합체!$CN$6</f>
        <v>#VALUE!</v>
      </c>
      <c r="N63" s="83"/>
      <c r="O63" s="83"/>
      <c r="P63" s="84"/>
      <c r="Q63" s="83"/>
      <c r="R63" s="83"/>
    </row>
    <row r="64" spans="3:19">
      <c r="D64" s="84"/>
      <c r="E64" s="83"/>
      <c r="F64" s="83"/>
      <c r="G64" s="83"/>
      <c r="H64" s="83"/>
      <c r="I64" s="83"/>
      <c r="J64" s="84"/>
      <c r="K64" s="83"/>
      <c r="L64" s="83"/>
      <c r="M64" s="83"/>
      <c r="N64" s="83"/>
      <c r="O64" s="83"/>
      <c r="P64" s="84"/>
      <c r="Q64" s="83"/>
      <c r="R64" s="83"/>
    </row>
    <row r="65" spans="3:19">
      <c r="C65" s="444" t="s">
        <v>309</v>
      </c>
      <c r="D65" s="444"/>
      <c r="E65" s="444"/>
      <c r="F65" s="444"/>
      <c r="G65" s="400"/>
      <c r="H65" s="83"/>
      <c r="I65" s="445" t="s">
        <v>997</v>
      </c>
      <c r="J65" s="445"/>
      <c r="K65" s="445"/>
      <c r="L65" s="445"/>
      <c r="M65" s="401"/>
      <c r="N65" s="83"/>
      <c r="O65" s="446" t="s">
        <v>1000</v>
      </c>
      <c r="P65" s="446"/>
      <c r="Q65" s="446"/>
      <c r="R65" s="446"/>
      <c r="S65" s="446"/>
    </row>
    <row r="66" spans="3:19">
      <c r="D66" s="84"/>
      <c r="E66" s="83"/>
      <c r="F66" s="83"/>
      <c r="G66" s="83"/>
      <c r="H66" s="83"/>
      <c r="I66" s="83"/>
      <c r="J66" s="84"/>
      <c r="K66" s="83"/>
      <c r="L66" s="83"/>
      <c r="M66" s="83"/>
      <c r="N66" s="83"/>
      <c r="O66" s="83"/>
      <c r="P66" s="84"/>
      <c r="Q66" s="83"/>
      <c r="R66" s="83"/>
    </row>
    <row r="67" spans="3:19">
      <c r="C67" s="380" t="s">
        <v>310</v>
      </c>
      <c r="D67" s="377" t="s">
        <v>262</v>
      </c>
      <c r="E67" s="102" t="s">
        <v>3408</v>
      </c>
      <c r="F67" s="102" t="s">
        <v>3407</v>
      </c>
      <c r="G67" s="102" t="s">
        <v>3406</v>
      </c>
      <c r="H67" s="374"/>
      <c r="I67" s="104" t="s">
        <v>280</v>
      </c>
      <c r="J67" s="377" t="s">
        <v>262</v>
      </c>
      <c r="K67" s="102" t="s">
        <v>3408</v>
      </c>
      <c r="L67" s="102" t="s">
        <v>3407</v>
      </c>
      <c r="M67" s="102" t="s">
        <v>3406</v>
      </c>
      <c r="N67" s="374"/>
      <c r="O67" s="105" t="s">
        <v>329</v>
      </c>
      <c r="P67" s="377" t="s">
        <v>262</v>
      </c>
      <c r="Q67" s="102" t="s">
        <v>3408</v>
      </c>
      <c r="R67" s="102" t="s">
        <v>3407</v>
      </c>
      <c r="S67" s="102" t="s">
        <v>3406</v>
      </c>
    </row>
    <row r="68" spans="3:19">
      <c r="C68" s="380" t="s">
        <v>108</v>
      </c>
      <c r="D68" s="101">
        <f>진학사합체!CY6</f>
        <v>418.15</v>
      </c>
      <c r="E68" s="393" t="e">
        <f>진학사합체!$CZ$6</f>
        <v>#VALUE!</v>
      </c>
      <c r="F68" s="393" t="e">
        <f>오르비합체!$CZ$6</f>
        <v>#VALUE!</v>
      </c>
      <c r="G68" s="405" t="str">
        <f>청솔합체!$CZ$6</f>
        <v>0.4%~0.44%</v>
      </c>
      <c r="H68" s="83"/>
      <c r="I68" s="104" t="s">
        <v>299</v>
      </c>
      <c r="J68" s="101">
        <f>D25</f>
        <v>965.76578951006911</v>
      </c>
      <c r="K68" s="101" t="str">
        <f>E25</f>
        <v>1.7%~1.8%</v>
      </c>
      <c r="L68" s="101" t="str">
        <f>오르비합체!$AV$1</f>
        <v>1.05%~1.08%</v>
      </c>
      <c r="M68" s="101" t="str">
        <f>청솔합체!$AV$1</f>
        <v>1.18%~1.29%</v>
      </c>
      <c r="N68" s="83"/>
      <c r="O68" s="105" t="s">
        <v>109</v>
      </c>
      <c r="P68" s="101">
        <f>진학사합체!DA6</f>
        <v>961</v>
      </c>
      <c r="Q68" s="393" t="e">
        <f>진학사합체!$DB$6</f>
        <v>#VALUE!</v>
      </c>
      <c r="R68" s="393" t="e">
        <f>오르비합체!$DB$6</f>
        <v>#VALUE!</v>
      </c>
      <c r="S68" s="393"/>
    </row>
    <row r="69" spans="3:19">
      <c r="C69" s="380" t="s">
        <v>317</v>
      </c>
      <c r="D69" s="101">
        <f>진학사합체!W6</f>
        <v>578.29500000000007</v>
      </c>
      <c r="E69" s="393" t="e">
        <f>진학사합체!$X$6</f>
        <v>#VALUE!</v>
      </c>
      <c r="F69" s="393" t="e">
        <f>오르비합체!$X$6</f>
        <v>#VALUE!</v>
      </c>
      <c r="G69" s="405" t="str">
        <f>청솔합체!$X$6</f>
        <v>1.29%~1.4%</v>
      </c>
      <c r="H69" s="83"/>
      <c r="I69" s="104" t="s">
        <v>324</v>
      </c>
      <c r="J69" s="101">
        <f>D26</f>
        <v>646</v>
      </c>
      <c r="K69" s="101" t="str">
        <f>E26</f>
        <v>1.1%~1.2%</v>
      </c>
      <c r="L69" s="101" t="str">
        <f>오르비합체!$AX$1</f>
        <v>0.77%~0.8%</v>
      </c>
      <c r="M69" s="101" t="str">
        <f>청솔합체!$AX$1</f>
        <v>1.1%~1.18%</v>
      </c>
      <c r="N69" s="83"/>
      <c r="O69" s="83"/>
      <c r="P69" s="84"/>
      <c r="Q69" s="83"/>
      <c r="R69" s="83"/>
    </row>
    <row r="70" spans="3:19">
      <c r="C70" s="380" t="s">
        <v>318</v>
      </c>
      <c r="D70" s="101">
        <f t="shared" ref="D70:E70" si="4">D49</f>
        <v>566.72</v>
      </c>
      <c r="E70" s="101" t="str">
        <f t="shared" si="4"/>
        <v>1.4%~1.5%</v>
      </c>
      <c r="F70" s="101" t="str">
        <f>오르비합체!$AP$1</f>
        <v>0.92%~0.96%</v>
      </c>
      <c r="G70" s="406" t="str">
        <f>청솔합체!$AP$1</f>
        <v>1.91%~2.02%</v>
      </c>
      <c r="H70" s="83"/>
      <c r="I70" s="104" t="s">
        <v>325</v>
      </c>
      <c r="J70" s="101">
        <f>D23</f>
        <v>193.73999999999998</v>
      </c>
      <c r="K70" s="101" t="str">
        <f>E23</f>
        <v>1.1%~1.2%</v>
      </c>
      <c r="L70" s="101" t="str">
        <f>오르비합체!$AZ$1</f>
        <v>0.8%~0.83%</v>
      </c>
      <c r="M70" s="101" t="str">
        <f>청솔합체!$AZ$1</f>
        <v>1.03%~1.1%</v>
      </c>
      <c r="N70" s="83"/>
      <c r="O70" s="83"/>
      <c r="P70" s="84"/>
      <c r="Q70" s="83"/>
      <c r="R70" s="83"/>
    </row>
    <row r="71" spans="3:19">
      <c r="C71" s="380" t="s">
        <v>316</v>
      </c>
      <c r="D71" s="101">
        <f>D27</f>
        <v>966.31110312264525</v>
      </c>
      <c r="E71" s="101" t="str">
        <f>E27</f>
        <v>1.6%~1.7%</v>
      </c>
      <c r="F71" s="101" t="str">
        <f>오르비합체!$DF$6</f>
        <v>1.02%~1.05%</v>
      </c>
      <c r="G71" s="406" t="str">
        <f>청솔합체!$DF$6</f>
        <v>1.1%~1.18%</v>
      </c>
      <c r="H71" s="83"/>
      <c r="I71" s="83"/>
      <c r="J71" s="84"/>
      <c r="K71" s="83"/>
      <c r="L71" s="83"/>
      <c r="M71" s="83"/>
      <c r="N71" s="83"/>
      <c r="O71" s="83"/>
      <c r="P71" s="84"/>
      <c r="Q71" s="83"/>
      <c r="R71" s="83"/>
    </row>
    <row r="72" spans="3:19">
      <c r="C72" s="380" t="s">
        <v>319</v>
      </c>
      <c r="D72" s="101">
        <f>D28</f>
        <v>792.2</v>
      </c>
      <c r="E72" s="101" t="str">
        <f>E28</f>
        <v>1.3%~1.4%</v>
      </c>
      <c r="F72" s="101" t="str">
        <f>오르비합체!$BL$6</f>
        <v>0.8%~0.83%</v>
      </c>
      <c r="G72" s="406" t="str">
        <f>청솔합체!$BL$6</f>
        <v>0.88%~0.96%</v>
      </c>
      <c r="H72" s="83"/>
      <c r="I72" s="83"/>
      <c r="J72" s="84"/>
      <c r="K72" s="83"/>
      <c r="L72" s="83"/>
      <c r="M72" s="83"/>
      <c r="N72" s="83"/>
      <c r="O72" s="83"/>
      <c r="P72" s="84"/>
      <c r="Q72" s="83"/>
      <c r="R72" s="83"/>
    </row>
    <row r="73" spans="3:19">
      <c r="D73" s="84"/>
      <c r="E73" s="83"/>
      <c r="F73" s="83"/>
      <c r="G73" s="83"/>
      <c r="H73" s="83"/>
      <c r="I73" s="83"/>
      <c r="J73" s="84"/>
      <c r="K73" s="83"/>
      <c r="L73" s="83"/>
      <c r="M73" s="83"/>
      <c r="N73" s="83"/>
      <c r="O73" s="83"/>
      <c r="P73" s="84"/>
      <c r="Q73" s="83"/>
      <c r="R73" s="83"/>
    </row>
    <row r="74" spans="3:19">
      <c r="D74" s="84"/>
      <c r="E74" s="83"/>
      <c r="F74" s="83"/>
      <c r="G74" s="83"/>
      <c r="H74" s="83"/>
      <c r="I74" s="83"/>
      <c r="J74" s="84"/>
      <c r="K74" s="83"/>
      <c r="L74" s="83"/>
      <c r="M74" s="83"/>
      <c r="N74" s="83"/>
      <c r="O74" s="83"/>
      <c r="P74" s="84"/>
      <c r="Q74" s="83"/>
      <c r="R74" s="83"/>
    </row>
    <row r="75" spans="3:19">
      <c r="C75" s="444" t="s">
        <v>994</v>
      </c>
      <c r="D75" s="444"/>
      <c r="E75" s="444"/>
      <c r="F75" s="444"/>
      <c r="G75" s="400"/>
      <c r="H75" s="83"/>
      <c r="I75" s="445" t="s">
        <v>234</v>
      </c>
      <c r="J75" s="445"/>
      <c r="K75" s="445"/>
      <c r="L75" s="445"/>
      <c r="M75" s="401"/>
      <c r="N75" s="83"/>
      <c r="O75" s="446" t="s">
        <v>1001</v>
      </c>
      <c r="P75" s="446"/>
      <c r="Q75" s="446"/>
      <c r="R75" s="446"/>
      <c r="S75" s="446"/>
    </row>
    <row r="76" spans="3:19">
      <c r="D76" s="84"/>
      <c r="E76" s="83"/>
      <c r="F76" s="83"/>
      <c r="G76" s="83"/>
      <c r="H76" s="83"/>
      <c r="I76" s="83"/>
      <c r="J76" s="84"/>
      <c r="K76" s="83"/>
      <c r="L76" s="83"/>
      <c r="M76" s="83"/>
      <c r="N76" s="83"/>
      <c r="O76" s="83"/>
      <c r="P76" s="84"/>
      <c r="Q76" s="83"/>
      <c r="R76" s="83"/>
    </row>
    <row r="77" spans="3:19">
      <c r="C77" s="380" t="s">
        <v>310</v>
      </c>
      <c r="D77" s="377" t="s">
        <v>262</v>
      </c>
      <c r="E77" s="102" t="s">
        <v>3408</v>
      </c>
      <c r="F77" s="102" t="s">
        <v>3407</v>
      </c>
      <c r="G77" s="102" t="s">
        <v>3406</v>
      </c>
      <c r="H77" s="374"/>
      <c r="I77" s="104" t="s">
        <v>339</v>
      </c>
      <c r="J77" s="377" t="s">
        <v>262</v>
      </c>
      <c r="K77" s="102" t="s">
        <v>3408</v>
      </c>
      <c r="L77" s="102" t="s">
        <v>3407</v>
      </c>
      <c r="M77" s="102" t="s">
        <v>3406</v>
      </c>
      <c r="N77" s="374"/>
      <c r="O77" s="105" t="s">
        <v>329</v>
      </c>
      <c r="P77" s="377" t="s">
        <v>262</v>
      </c>
      <c r="Q77" s="102" t="s">
        <v>3408</v>
      </c>
      <c r="R77" s="102" t="s">
        <v>3407</v>
      </c>
      <c r="S77" s="102" t="s">
        <v>3406</v>
      </c>
    </row>
    <row r="78" spans="3:19">
      <c r="C78" s="380" t="s">
        <v>332</v>
      </c>
      <c r="D78" s="101">
        <f>D14</f>
        <v>513.928</v>
      </c>
      <c r="E78" s="101" t="str">
        <f>E$14</f>
        <v>1.5%~1.6%</v>
      </c>
      <c r="F78" s="101" t="str">
        <f>F$14</f>
        <v>0.99%~1.02%</v>
      </c>
      <c r="G78" s="101" t="e">
        <f>G$14</f>
        <v>#VALUE!</v>
      </c>
      <c r="H78" s="83"/>
      <c r="I78" s="104" t="s">
        <v>340</v>
      </c>
      <c r="J78" s="101">
        <f>J14</f>
        <v>581.02650000000006</v>
      </c>
      <c r="K78" s="101" t="str">
        <f>K14</f>
        <v>0.95%~1%</v>
      </c>
      <c r="L78" s="101" t="str">
        <f>L14</f>
        <v>0.61%~0.64%</v>
      </c>
      <c r="M78" s="406" t="str">
        <f>M14</f>
        <v>0.88%~0.96%</v>
      </c>
      <c r="N78" s="83"/>
      <c r="O78" s="102" t="s">
        <v>330</v>
      </c>
      <c r="P78" s="101">
        <f>D84</f>
        <v>969.60589185867502</v>
      </c>
      <c r="Q78" s="101" t="str">
        <f>E84</f>
        <v>1.1%~1.2%</v>
      </c>
      <c r="R78" s="101" t="str">
        <f>F84</f>
        <v>0.73%~0.77%</v>
      </c>
      <c r="S78" s="406" t="str">
        <f>G84</f>
        <v>0.96%~1.03%</v>
      </c>
    </row>
    <row r="79" spans="3:19">
      <c r="C79" s="380" t="s">
        <v>333</v>
      </c>
      <c r="D79" s="101">
        <f>J19</f>
        <v>878.3747699966392</v>
      </c>
      <c r="E79" s="101" t="str">
        <f>K$19</f>
        <v>1%~1.1%</v>
      </c>
      <c r="F79" s="101" t="str">
        <f>오르비합체!$N$6</f>
        <v>0.64%~0.67%</v>
      </c>
      <c r="G79" s="101" t="str">
        <f>청솔합체!$N$6</f>
        <v>0.81%~0.88%</v>
      </c>
      <c r="H79" s="83"/>
      <c r="I79" s="104" t="s">
        <v>341</v>
      </c>
      <c r="J79" s="101">
        <f t="shared" ref="J79:M80" si="5">J18</f>
        <v>580.37850000000003</v>
      </c>
      <c r="K79" s="101" t="str">
        <f t="shared" si="5"/>
        <v>1%~1.1%</v>
      </c>
      <c r="L79" s="101" t="str">
        <f t="shared" si="5"/>
        <v>0.64%~0.67%</v>
      </c>
      <c r="M79" s="406" t="str">
        <f t="shared" si="5"/>
        <v>0.81%~0.88%</v>
      </c>
      <c r="N79" s="83"/>
      <c r="O79" s="102" t="s">
        <v>331</v>
      </c>
      <c r="P79" s="101">
        <f>J85</f>
        <v>479.73625000000004</v>
      </c>
      <c r="Q79" s="101" t="str">
        <f>K85</f>
        <v>1.8%~1.9%</v>
      </c>
      <c r="R79" s="101" t="str">
        <f>L85</f>
        <v>1.21%~1.24%</v>
      </c>
      <c r="S79" s="406" t="str">
        <f>M85</f>
        <v>1.4%~1.51%</v>
      </c>
    </row>
    <row r="80" spans="3:19">
      <c r="C80" s="380" t="s">
        <v>334</v>
      </c>
      <c r="D80" s="101">
        <f>진학사합체!G6</f>
        <v>511.428</v>
      </c>
      <c r="E80" s="86" t="str">
        <f>진학사합체!$H$6</f>
        <v>1.8%~1.9%</v>
      </c>
      <c r="F80" s="86" t="str">
        <f>오르비합체!$H$6</f>
        <v>1.21%~1.24%</v>
      </c>
      <c r="G80" s="86" t="str">
        <f>청솔합체!$H$6</f>
        <v>1.4%~1.51%</v>
      </c>
      <c r="H80" s="83"/>
      <c r="I80" s="104" t="s">
        <v>342</v>
      </c>
      <c r="J80" s="101">
        <f t="shared" si="5"/>
        <v>878.3747699966392</v>
      </c>
      <c r="K80" s="101" t="str">
        <f t="shared" si="5"/>
        <v>1%~1.1%</v>
      </c>
      <c r="L80" s="101" t="str">
        <f t="shared" si="5"/>
        <v>0.64%~0.67%</v>
      </c>
      <c r="M80" s="406" t="str">
        <f t="shared" si="5"/>
        <v>0.81%~0.88%</v>
      </c>
      <c r="N80" s="83"/>
      <c r="O80" s="102" t="s">
        <v>357</v>
      </c>
      <c r="P80" s="107">
        <f>P14</f>
        <v>601.625</v>
      </c>
      <c r="Q80" s="103" t="str">
        <f>Q14</f>
        <v>1.3%~1.4%</v>
      </c>
      <c r="R80" s="103" t="str">
        <f>R14</f>
        <v>0.86%~0.89%</v>
      </c>
      <c r="S80" s="407" t="str">
        <f>S14</f>
        <v>1.03%~1.1%</v>
      </c>
    </row>
    <row r="81" spans="3:19">
      <c r="C81" s="380" t="s">
        <v>328</v>
      </c>
      <c r="D81" s="101">
        <f>J15</f>
        <v>644.86500000000001</v>
      </c>
      <c r="E81" s="101" t="str">
        <f>K$15</f>
        <v>1%~1.1%</v>
      </c>
      <c r="F81" s="101" t="str">
        <f>L$15</f>
        <v>0.64%~0.67%</v>
      </c>
      <c r="G81" s="101" t="str">
        <f>M$15</f>
        <v>0.81%~0.88%</v>
      </c>
      <c r="H81" s="83"/>
      <c r="I81" s="104" t="s">
        <v>343</v>
      </c>
      <c r="J81" s="101">
        <f>J15</f>
        <v>644.86500000000001</v>
      </c>
      <c r="K81" s="101" t="str">
        <f>K15</f>
        <v>1%~1.1%</v>
      </c>
      <c r="L81" s="101" t="str">
        <f>L15</f>
        <v>0.64%~0.67%</v>
      </c>
      <c r="M81" s="406" t="str">
        <f>M15</f>
        <v>0.81%~0.88%</v>
      </c>
      <c r="N81" s="83"/>
      <c r="O81" s="102" t="s">
        <v>1810</v>
      </c>
      <c r="P81" s="101">
        <f>대학별계산!$I$20</f>
        <v>65.166666666666657</v>
      </c>
      <c r="Q81" s="393"/>
      <c r="R81" s="393"/>
      <c r="S81" s="393"/>
    </row>
    <row r="82" spans="3:19">
      <c r="C82" s="380" t="s">
        <v>335</v>
      </c>
      <c r="D82" s="101">
        <f>D15</f>
        <v>869.0555927662424</v>
      </c>
      <c r="E82" s="101" t="str">
        <f>E$15</f>
        <v>1%~1.1%</v>
      </c>
      <c r="F82" s="101" t="str">
        <f>F$15</f>
        <v>0.67%~0.7%</v>
      </c>
      <c r="G82" s="101" t="str">
        <f>G$15</f>
        <v>0.96%~1.03%</v>
      </c>
      <c r="H82" s="83"/>
      <c r="I82" s="104" t="s">
        <v>987</v>
      </c>
      <c r="J82" s="101">
        <f>대학별계산!I65</f>
        <v>967.79047728011176</v>
      </c>
      <c r="K82" s="394"/>
      <c r="L82" s="394"/>
      <c r="M82" s="394"/>
      <c r="N82" s="83"/>
      <c r="O82" s="83"/>
      <c r="P82" s="84"/>
      <c r="Q82" s="83"/>
      <c r="R82" s="83"/>
    </row>
    <row r="83" spans="3:19">
      <c r="C83" s="380" t="s">
        <v>336</v>
      </c>
      <c r="D83" s="101">
        <f>D16</f>
        <v>448.98700000000002</v>
      </c>
      <c r="E83" s="101" t="str">
        <f t="shared" ref="E83:G84" si="6">E16</f>
        <v>1.4%~1.5%</v>
      </c>
      <c r="F83" s="101" t="str">
        <f t="shared" si="6"/>
        <v>0.92%~0.96%</v>
      </c>
      <c r="G83" s="101" t="str">
        <f t="shared" si="6"/>
        <v>1.18%~1.29%</v>
      </c>
      <c r="H83" s="83"/>
      <c r="I83" s="104" t="s">
        <v>344</v>
      </c>
      <c r="J83" s="101">
        <f>D83</f>
        <v>448.98700000000002</v>
      </c>
      <c r="K83" s="101" t="str">
        <f>E83</f>
        <v>1.4%~1.5%</v>
      </c>
      <c r="L83" s="101" t="str">
        <f>F83</f>
        <v>0.92%~0.96%</v>
      </c>
      <c r="M83" s="406" t="str">
        <f>G83</f>
        <v>1.18%~1.29%</v>
      </c>
      <c r="N83" s="83"/>
      <c r="O83" s="83"/>
      <c r="P83" s="84"/>
      <c r="Q83" s="83"/>
      <c r="R83" s="83"/>
    </row>
    <row r="84" spans="3:19">
      <c r="C84" s="380" t="s">
        <v>330</v>
      </c>
      <c r="D84" s="101">
        <f>D17</f>
        <v>969.60589185867502</v>
      </c>
      <c r="E84" s="101" t="str">
        <f t="shared" si="6"/>
        <v>1.1%~1.2%</v>
      </c>
      <c r="F84" s="101" t="str">
        <f t="shared" si="6"/>
        <v>0.73%~0.77%</v>
      </c>
      <c r="G84" s="101" t="str">
        <f t="shared" si="6"/>
        <v>0.96%~1.03%</v>
      </c>
      <c r="H84" s="83"/>
      <c r="I84" s="104" t="s">
        <v>345</v>
      </c>
      <c r="J84" s="101">
        <f>D69</f>
        <v>578.29500000000007</v>
      </c>
      <c r="K84" s="394" t="e">
        <f>E69</f>
        <v>#VALUE!</v>
      </c>
      <c r="L84" s="394" t="e">
        <f>F69</f>
        <v>#VALUE!</v>
      </c>
      <c r="M84" s="406" t="str">
        <f>G69</f>
        <v>1.29%~1.4%</v>
      </c>
      <c r="N84" s="83"/>
      <c r="O84" s="83"/>
      <c r="P84" s="84"/>
      <c r="Q84" s="83"/>
      <c r="R84" s="83"/>
    </row>
    <row r="85" spans="3:19">
      <c r="C85" s="380" t="s">
        <v>337</v>
      </c>
      <c r="D85" s="101">
        <f>진학사합체!U6</f>
        <v>968.92463253440997</v>
      </c>
      <c r="E85" s="86" t="str">
        <f>진학사합체!$V$6</f>
        <v>1%~1.1%</v>
      </c>
      <c r="F85" s="405" t="str">
        <f>오르비합체!$V$6</f>
        <v>0.67%~0.7%</v>
      </c>
      <c r="G85" s="405" t="str">
        <f>청솔합체!$V$6</f>
        <v>0.88%~0.96%</v>
      </c>
      <c r="H85" s="83"/>
      <c r="I85" s="104" t="s">
        <v>346</v>
      </c>
      <c r="J85" s="101">
        <f>D86</f>
        <v>479.73625000000004</v>
      </c>
      <c r="K85" s="101" t="str">
        <f>E86</f>
        <v>1.8%~1.9%</v>
      </c>
      <c r="L85" s="101" t="str">
        <f>F86</f>
        <v>1.21%~1.24%</v>
      </c>
      <c r="M85" s="406" t="str">
        <f>G86</f>
        <v>1.4%~1.51%</v>
      </c>
      <c r="N85" s="83"/>
      <c r="O85" s="83"/>
      <c r="P85" s="84"/>
      <c r="Q85" s="83"/>
      <c r="R85" s="83"/>
    </row>
    <row r="86" spans="3:19">
      <c r="C86" s="380" t="s">
        <v>338</v>
      </c>
      <c r="D86" s="101">
        <f>J21</f>
        <v>479.73625000000004</v>
      </c>
      <c r="E86" s="101" t="str">
        <f>K21</f>
        <v>1.8%~1.9%</v>
      </c>
      <c r="F86" s="101" t="str">
        <f>L21</f>
        <v>1.21%~1.24%</v>
      </c>
      <c r="G86" s="101" t="str">
        <f>M21</f>
        <v>1.4%~1.51%</v>
      </c>
      <c r="H86" s="83"/>
      <c r="I86" s="104" t="s">
        <v>347</v>
      </c>
      <c r="J86" s="101">
        <f>진학사합체!DC6</f>
        <v>607.5</v>
      </c>
      <c r="K86" s="393" t="e">
        <f>진학사합체!$DD$6</f>
        <v>#VALUE!</v>
      </c>
      <c r="L86" s="393" t="e">
        <f>오르비합체!$DD$6</f>
        <v>#VALUE!</v>
      </c>
      <c r="M86" s="393" t="e">
        <f>오르비합체!$DD$6</f>
        <v>#VALUE!</v>
      </c>
      <c r="N86" s="83"/>
      <c r="O86" s="83"/>
      <c r="P86" s="84"/>
      <c r="Q86" s="83"/>
      <c r="R86" s="83"/>
    </row>
    <row r="87" spans="3:19">
      <c r="C87" s="380" t="s">
        <v>358</v>
      </c>
      <c r="D87" s="101">
        <f t="shared" ref="D87:F88" si="7">D49</f>
        <v>566.72</v>
      </c>
      <c r="E87" s="86" t="str">
        <f t="shared" si="7"/>
        <v>1.4%~1.5%</v>
      </c>
      <c r="F87" s="86" t="str">
        <f t="shared" si="7"/>
        <v>0.92%~0.96%</v>
      </c>
      <c r="G87" s="86" t="str">
        <f t="shared" ref="G87" si="8">G49</f>
        <v>1.91%~2.02%</v>
      </c>
      <c r="H87" s="83"/>
      <c r="I87" s="104" t="s">
        <v>361</v>
      </c>
      <c r="J87" s="101">
        <f t="shared" ref="J87:M88" si="9">D49</f>
        <v>566.72</v>
      </c>
      <c r="K87" s="101" t="str">
        <f t="shared" si="9"/>
        <v>1.4%~1.5%</v>
      </c>
      <c r="L87" s="101" t="str">
        <f t="shared" si="9"/>
        <v>0.92%~0.96%</v>
      </c>
      <c r="M87" s="406" t="str">
        <f t="shared" si="9"/>
        <v>1.91%~2.02%</v>
      </c>
      <c r="N87" s="83"/>
      <c r="O87" s="83"/>
      <c r="P87" s="84"/>
      <c r="Q87" s="83"/>
      <c r="R87" s="83"/>
    </row>
    <row r="88" spans="3:19">
      <c r="C88" s="380" t="s">
        <v>360</v>
      </c>
      <c r="D88" s="101">
        <f t="shared" si="7"/>
        <v>514.33328000000006</v>
      </c>
      <c r="E88" s="101" t="str">
        <f t="shared" si="7"/>
        <v>1.5%~1.6%</v>
      </c>
      <c r="F88" s="101" t="str">
        <f t="shared" si="7"/>
        <v>0.99%~1.02%</v>
      </c>
      <c r="G88" s="101" t="str">
        <f t="shared" ref="G88" si="10">G50</f>
        <v>1.18%~1.29%</v>
      </c>
      <c r="H88" s="83"/>
      <c r="I88" s="104" t="s">
        <v>362</v>
      </c>
      <c r="J88" s="101">
        <f t="shared" si="9"/>
        <v>514.33328000000006</v>
      </c>
      <c r="K88" s="86" t="str">
        <f t="shared" si="9"/>
        <v>1.5%~1.6%</v>
      </c>
      <c r="L88" s="86" t="str">
        <f t="shared" si="9"/>
        <v>0.99%~1.02%</v>
      </c>
      <c r="M88" s="405" t="str">
        <f t="shared" si="9"/>
        <v>1.18%~1.29%</v>
      </c>
      <c r="N88" s="83"/>
      <c r="O88" s="83"/>
      <c r="P88" s="84"/>
      <c r="Q88" s="83"/>
      <c r="R88" s="83"/>
    </row>
    <row r="89" spans="3:19">
      <c r="I89" s="104" t="s">
        <v>1808</v>
      </c>
      <c r="J89" s="392">
        <f>대학별계산!$I$20</f>
        <v>65.166666666666657</v>
      </c>
      <c r="K89" s="393"/>
      <c r="L89" s="393"/>
      <c r="M89" s="393"/>
    </row>
    <row r="90" spans="3:19">
      <c r="I90" s="104" t="s">
        <v>1809</v>
      </c>
      <c r="J90" s="392">
        <f>대학별계산!$I$19</f>
        <v>644.92000000000007</v>
      </c>
      <c r="K90" s="393"/>
      <c r="L90" s="393"/>
      <c r="M90" s="405" t="str">
        <f>청솔합체!Z1</f>
        <v>1.1%~1.18%</v>
      </c>
    </row>
    <row r="92" spans="3:19">
      <c r="I92" s="86" t="s">
        <v>259</v>
      </c>
      <c r="J92" s="72" t="s">
        <v>253</v>
      </c>
      <c r="K92" s="72" t="s">
        <v>255</v>
      </c>
      <c r="L92" s="72" t="s">
        <v>1016</v>
      </c>
      <c r="M92" s="403"/>
    </row>
    <row r="93" spans="3:19">
      <c r="I93" s="86" t="s">
        <v>258</v>
      </c>
      <c r="J93" s="70">
        <f>대학별계산!$I$62</f>
        <v>332.53125</v>
      </c>
      <c r="K93" s="70">
        <f>대학별계산!$I$66</f>
        <v>518.25882352941176</v>
      </c>
      <c r="L93" s="70">
        <f>점수계산!D30</f>
        <v>769</v>
      </c>
      <c r="M93" s="404"/>
    </row>
    <row r="94" spans="3:19">
      <c r="I94" s="86" t="s">
        <v>256</v>
      </c>
      <c r="J94" s="98">
        <f>200-(내신등급-1)+J93</f>
        <v>531.53125</v>
      </c>
      <c r="K94" s="98">
        <f>120-(내신등급-1)*5.4+K93</f>
        <v>632.85882352941178</v>
      </c>
      <c r="L94" s="86"/>
      <c r="M94" s="402"/>
    </row>
    <row r="95" spans="3:19">
      <c r="I95" s="86" t="s">
        <v>257</v>
      </c>
      <c r="J95" s="386"/>
      <c r="K95" s="386">
        <f>0.12*(국백+수백+영백+0.5*(탐1백+탐2백))+72+K93</f>
        <v>636.39882352941174</v>
      </c>
      <c r="L95" s="86"/>
      <c r="M95" s="402"/>
    </row>
    <row r="96" spans="3:19">
      <c r="I96" s="86" t="s">
        <v>260</v>
      </c>
      <c r="J96" s="387"/>
      <c r="K96" s="387"/>
      <c r="L96" s="86"/>
      <c r="M96" s="402"/>
    </row>
  </sheetData>
  <sheetProtection password="BEE1" sheet="1" objects="1" scenarios="1" selectLockedCells="1"/>
  <mergeCells count="23">
    <mergeCell ref="C45:F45"/>
    <mergeCell ref="I45:L45"/>
    <mergeCell ref="C75:F75"/>
    <mergeCell ref="I75:L75"/>
    <mergeCell ref="C55:F55"/>
    <mergeCell ref="I55:L55"/>
    <mergeCell ref="C65:F65"/>
    <mergeCell ref="I65:L65"/>
    <mergeCell ref="O75:S75"/>
    <mergeCell ref="O65:S65"/>
    <mergeCell ref="O55:S55"/>
    <mergeCell ref="O45:S45"/>
    <mergeCell ref="K2:R5"/>
    <mergeCell ref="O24:S29"/>
    <mergeCell ref="C11:F11"/>
    <mergeCell ref="I11:L11"/>
    <mergeCell ref="O11:S11"/>
    <mergeCell ref="B3:C3"/>
    <mergeCell ref="B5:C5"/>
    <mergeCell ref="B6:C6"/>
    <mergeCell ref="B7:C7"/>
    <mergeCell ref="B8:C8"/>
    <mergeCell ref="B4:C4"/>
  </mergeCells>
  <phoneticPr fontId="3" type="noConversion"/>
  <hyperlinks>
    <hyperlink ref="O24" r:id="rId1"/>
  </hyperlinks>
  <pageMargins left="0.7" right="0.7" top="0.75" bottom="0.75" header="0.3" footer="0.3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5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1104900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6" name="Drop Down 6">
              <controlPr defaultSize="0" autoLine="0" autoPict="0">
                <anchor moveWithCells="1">
                  <from>
                    <xdr:col>7</xdr:col>
                    <xdr:colOff>9525</xdr:colOff>
                    <xdr:row>2</xdr:row>
                    <xdr:rowOff>9525</xdr:rowOff>
                  </from>
                  <to>
                    <xdr:col>7</xdr:col>
                    <xdr:colOff>657225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7"/>
  <sheetViews>
    <sheetView topLeftCell="AP1048576" workbookViewId="0">
      <selection activeCell="AU3" sqref="A1:XFD1048576"/>
    </sheetView>
  </sheetViews>
  <sheetFormatPr defaultRowHeight="16.5" zeroHeight="1"/>
  <cols>
    <col min="1" max="1" width="8.25" style="370" customWidth="1"/>
    <col min="2" max="13" width="9.75" style="370" bestFit="1" customWidth="1"/>
    <col min="14" max="14" width="9.125" style="370" bestFit="1" customWidth="1"/>
    <col min="15" max="29" width="9.75" style="370" bestFit="1" customWidth="1"/>
    <col min="30" max="30" width="10.875" style="370" bestFit="1" customWidth="1"/>
    <col min="31" max="32" width="9.75" style="370" bestFit="1" customWidth="1"/>
    <col min="33" max="33" width="9.125" style="370" bestFit="1" customWidth="1"/>
    <col min="34" max="35" width="9.75" style="370" bestFit="1" customWidth="1"/>
    <col min="36" max="36" width="9.125" style="370" bestFit="1" customWidth="1"/>
    <col min="37" max="38" width="9.75" style="370" bestFit="1" customWidth="1"/>
    <col min="39" max="39" width="10.875" style="370" bestFit="1" customWidth="1"/>
    <col min="40" max="46" width="9.75" style="370" bestFit="1" customWidth="1"/>
    <col min="47" max="47" width="10.875" style="370" bestFit="1" customWidth="1"/>
    <col min="48" max="49" width="9.75" style="370" bestFit="1" customWidth="1"/>
    <col min="50" max="51" width="10.875" style="370" bestFit="1" customWidth="1"/>
    <col min="52" max="52" width="9.75" style="370" bestFit="1" customWidth="1"/>
    <col min="53" max="53" width="10.875" style="370" bestFit="1" customWidth="1"/>
    <col min="54" max="56" width="9.75" style="370" bestFit="1" customWidth="1"/>
    <col min="57" max="16384" width="9" style="59"/>
  </cols>
  <sheetData>
    <row r="1" spans="1:59" ht="18.75" hidden="1" customHeight="1">
      <c r="A1" s="61" t="s">
        <v>16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61" t="s">
        <v>26</v>
      </c>
      <c r="L1" s="61" t="s">
        <v>27</v>
      </c>
      <c r="M1" s="61" t="s">
        <v>28</v>
      </c>
      <c r="N1" s="61" t="s">
        <v>29</v>
      </c>
      <c r="O1" s="61" t="s">
        <v>30</v>
      </c>
      <c r="P1" s="61" t="s">
        <v>31</v>
      </c>
      <c r="Q1" s="61" t="s">
        <v>32</v>
      </c>
      <c r="R1" s="61" t="s">
        <v>33</v>
      </c>
      <c r="S1" s="61" t="s">
        <v>34</v>
      </c>
      <c r="T1" s="61" t="s">
        <v>35</v>
      </c>
      <c r="U1" s="61" t="s">
        <v>36</v>
      </c>
      <c r="V1" s="61" t="s">
        <v>195</v>
      </c>
      <c r="W1" s="61" t="s">
        <v>196</v>
      </c>
      <c r="X1" s="61" t="s">
        <v>197</v>
      </c>
      <c r="Y1" s="61" t="s">
        <v>198</v>
      </c>
      <c r="Z1" s="61" t="s">
        <v>199</v>
      </c>
      <c r="AA1" s="61" t="s">
        <v>200</v>
      </c>
      <c r="AB1" s="61" t="s">
        <v>201</v>
      </c>
      <c r="AC1" s="61" t="s">
        <v>202</v>
      </c>
      <c r="AD1" s="61" t="s">
        <v>203</v>
      </c>
      <c r="AE1" s="61" t="s">
        <v>204</v>
      </c>
      <c r="AF1" s="61" t="s">
        <v>205</v>
      </c>
      <c r="AG1" s="61" t="s">
        <v>206</v>
      </c>
      <c r="AH1" s="61" t="s">
        <v>207</v>
      </c>
      <c r="AI1" s="61" t="s">
        <v>208</v>
      </c>
      <c r="AJ1" s="61" t="s">
        <v>209</v>
      </c>
      <c r="AK1" s="61" t="s">
        <v>210</v>
      </c>
      <c r="AL1" s="61" t="s">
        <v>211</v>
      </c>
      <c r="AM1" s="61" t="s">
        <v>212</v>
      </c>
      <c r="AN1" s="61" t="s">
        <v>213</v>
      </c>
      <c r="AO1" s="61" t="s">
        <v>214</v>
      </c>
      <c r="AP1" s="61" t="s">
        <v>215</v>
      </c>
      <c r="AQ1" s="61" t="s">
        <v>216</v>
      </c>
      <c r="AR1" s="61" t="s">
        <v>217</v>
      </c>
      <c r="AS1" s="61" t="s">
        <v>218</v>
      </c>
      <c r="AT1" s="61" t="s">
        <v>219</v>
      </c>
      <c r="AU1" s="61" t="s">
        <v>220</v>
      </c>
      <c r="AV1" s="61" t="s">
        <v>221</v>
      </c>
      <c r="AW1" s="61" t="s">
        <v>222</v>
      </c>
      <c r="AX1" s="61" t="s">
        <v>223</v>
      </c>
      <c r="AY1" s="61" t="s">
        <v>224</v>
      </c>
      <c r="AZ1" s="61" t="s">
        <v>225</v>
      </c>
      <c r="BA1" s="61" t="s">
        <v>226</v>
      </c>
      <c r="BB1" s="61" t="s">
        <v>227</v>
      </c>
      <c r="BC1" s="61" t="s">
        <v>228</v>
      </c>
      <c r="BD1" s="61" t="s">
        <v>229</v>
      </c>
      <c r="BE1" s="72" t="s">
        <v>1002</v>
      </c>
      <c r="BF1" s="63" t="s">
        <v>230</v>
      </c>
      <c r="BG1" s="63" t="s">
        <v>231</v>
      </c>
    </row>
    <row r="2" spans="1:59" ht="18.75" hidden="1" customHeight="1">
      <c r="A2" s="62">
        <f>INDEX(대학별계산!$I$7:$I$307,COLUMN(A1),1,1)</f>
        <v>513.928</v>
      </c>
      <c r="B2" s="62">
        <f>INDEX(대학별계산!$I$7:$I$307,COLUMN(B1),1,1)</f>
        <v>581.02650000000006</v>
      </c>
      <c r="C2" s="62">
        <f>INDEX(대학별계산!$I$7:$I$307,COLUMN(C1),1,1)</f>
        <v>580.37850000000003</v>
      </c>
      <c r="D2" s="62">
        <f>INDEX(대학별계산!$I$7:$I$307,COLUMN(D1),1,1)</f>
        <v>511.428</v>
      </c>
      <c r="E2" s="62">
        <f>INDEX(대학별계산!$I$7:$I$307,COLUMN(E1),1,1)</f>
        <v>644.86500000000001</v>
      </c>
      <c r="F2" s="62">
        <f>INDEX(대학별계산!$I$7:$I$307,COLUMN(F1),1,1)</f>
        <v>644.86500000000001</v>
      </c>
      <c r="G2" s="62">
        <f>INDEX(대학별계산!$I$7:$I$307,COLUMN(G1),1,1)*0.9</f>
        <v>878.3747699966392</v>
      </c>
      <c r="H2" s="62">
        <f>INDEX(대학별계산!$I$7:$I$307,COLUMN(H1),1,1)</f>
        <v>869.0555927662424</v>
      </c>
      <c r="I2" s="62">
        <f>INDEX(대학별계산!$I$7:$I$307,COLUMN(I1),1,1)</f>
        <v>969.60589185867502</v>
      </c>
      <c r="J2" s="62">
        <f>INDEX(대학별계산!$I$7:$I$307,COLUMN(J1),1,1)</f>
        <v>448.98700000000002</v>
      </c>
      <c r="K2" s="62">
        <f>INDEX(대학별계산!$I$7:$I$307,COLUMN(K1),1,1)</f>
        <v>968.92463253440997</v>
      </c>
      <c r="L2" s="62">
        <f>INDEX(대학별계산!$I$7:$I$307,COLUMN(L1),1,1)</f>
        <v>578.29500000000007</v>
      </c>
      <c r="M2" s="62">
        <f>INDEX(대학별계산!$I$7:$I$307,COLUMN(M1),1,1)</f>
        <v>644.92000000000007</v>
      </c>
      <c r="N2" s="62">
        <f>INDEX(대학별계산!$I$7:$I$307,COLUMN(N1),1,1)</f>
        <v>65.166666666666657</v>
      </c>
      <c r="O2" s="62">
        <f>INDEX(대학별계산!$I$7:$I$307,COLUMN(O1),1,1)/0.8</f>
        <v>642.91660000000002</v>
      </c>
      <c r="P2" s="62">
        <f>INDEX(대학별계산!$I$7:$I$307,COLUMN(P1),1,1)</f>
        <v>645.58500000000004</v>
      </c>
      <c r="Q2" s="62">
        <f>INDEX(대학별계산!$I$7:$I$307,COLUMN(Q1),1,1)</f>
        <v>967.27156627836666</v>
      </c>
      <c r="R2" s="62">
        <f>INDEX(대학별계산!$I$7:$I$307,COLUMN(R1),1,1)</f>
        <v>968.92576899777112</v>
      </c>
      <c r="S2" s="62">
        <f>INDEX(대학별계산!$I$7:$I$307,COLUMN(S1),1,1)</f>
        <v>479.73625000000004</v>
      </c>
      <c r="T2" s="62">
        <f>INDEX(대학별계산!$I$7:$I$307,COLUMN(T1),1,1)</f>
        <v>968.81663128893274</v>
      </c>
      <c r="U2" s="62">
        <f>INDEX(대학별계산!$I$7:$I$307,COLUMN(U1),1,1)</f>
        <v>566.72</v>
      </c>
      <c r="V2" s="62">
        <f>INDEX(대학별계산!$I$7:$I$307,COLUMN(V1),1,1)</f>
        <v>522</v>
      </c>
      <c r="W2" s="62">
        <f>INDEX(대학별계산!$I$7:$I$307,COLUMN(W1),1,1)</f>
        <v>519</v>
      </c>
      <c r="X2" s="62">
        <f>INDEX(대학별계산!$I$7:$I$307,COLUMN(X1),1,1)</f>
        <v>965.76578951006911</v>
      </c>
      <c r="Y2" s="62">
        <f>INDEX(대학별계산!$I$7:$I$307,COLUMN(Y1),1,1)</f>
        <v>646</v>
      </c>
      <c r="Z2" s="62">
        <f>INDEX(대학별계산!$I$7:$I$307,COLUMN(Z1),1,1)</f>
        <v>193.73999999999998</v>
      </c>
      <c r="AA2" s="62">
        <f>INDEX(대학별계산!$I$7:$I$307,COLUMN(AA1),1,1)</f>
        <v>519</v>
      </c>
      <c r="AB2" s="62">
        <f>INDEX(대학별계산!$I$7:$I$307,COLUMN(AB1),1,1)</f>
        <v>646</v>
      </c>
      <c r="AC2" s="62">
        <f>INDEX(대학별계산!$I$7:$I$307,COLUMN(AC1),1,1)</f>
        <v>769</v>
      </c>
      <c r="AD2" s="62">
        <f>INDEX(대학별계산!$I$7:$I$307,COLUMN(AD1),1,1)</f>
        <v>996.36</v>
      </c>
      <c r="AE2" s="62">
        <f>INDEX(대학별계산!$I$7:$I$307,COLUMN(AE1),1,1)</f>
        <v>672.7</v>
      </c>
      <c r="AF2" s="62">
        <f>INDEX(대학별계산!$I$7:$I$307,COLUMN(AF1),1,1)</f>
        <v>792.2</v>
      </c>
      <c r="AG2" s="62">
        <f>INDEX(대학별계산!$I$7:$I$307,COLUMN(AG1),1,1)</f>
        <v>864.90000000000009</v>
      </c>
      <c r="AH2" s="62">
        <f>INDEX(대학별계산!$I$7:$I$307,COLUMN(AH1),1,1)</f>
        <v>768.8</v>
      </c>
      <c r="AI2" s="62">
        <f>INDEX(대학별계산!$I$7:$I$307,COLUMN(AI1),1,1)</f>
        <v>868.41</v>
      </c>
      <c r="AJ2" s="62">
        <f>INDEX(대학별계산!$I$7:$I$307,COLUMN(AJ1),1,1)/4</f>
        <v>96.1</v>
      </c>
      <c r="AK2" s="62">
        <f>INDEX(대학별계산!$I$7:$I$307,COLUMN(AK1),1,1)</f>
        <v>970.96218908353103</v>
      </c>
      <c r="AL2" s="62">
        <f>INDEX(대학별계산!$I$7:$I$307,COLUMN(AL1),1,1)</f>
        <v>387.08914713141104</v>
      </c>
      <c r="AM2" s="62">
        <f>INDEX(대학별계산!$I$7:$I$307,COLUMN(AM1),1,1)</f>
        <v>1001.9</v>
      </c>
      <c r="AN2" s="62">
        <f>INDEX(대학별계산!$I$7:$I$307,COLUMN(AN1),1,1)</f>
        <v>962.19999999999993</v>
      </c>
      <c r="AO2" s="62">
        <f>INDEX(대학별계산!$I$7:$I$307,COLUMN(AO1),1,1)</f>
        <v>601.625</v>
      </c>
      <c r="AP2" s="62">
        <f>INDEX(대학별계산!$I$7:$I$307,COLUMN(AP1),1,1)</f>
        <v>673.57500000000005</v>
      </c>
      <c r="AQ2" s="62">
        <f>INDEX(대학별계산!$I$7:$I$307,COLUMN(AQ1),1,1)</f>
        <v>961.25</v>
      </c>
      <c r="AR2" s="62">
        <f>INDEX(대학별계산!$I$7:$I$307,COLUMN(AR1),1,1)</f>
        <v>864.90000000000009</v>
      </c>
      <c r="AS2" s="62">
        <f>INDEX(대학별계산!$I$7:$I$307,COLUMN(AS1),1,1)</f>
        <v>551.4375</v>
      </c>
      <c r="AT2" s="62">
        <f>INDEX(대학별계산!$I$7:$I$307,COLUMN(AT1),1,1)</f>
        <v>774.17829426282208</v>
      </c>
      <c r="AU2" s="62">
        <f>INDEX(대학별계산!$I$7:$I$307,COLUMN(AU1),1,1)</f>
        <v>968.48406185837825</v>
      </c>
      <c r="AV2" s="62">
        <f>INDEX(대학별계산!$I$7:$I$307,COLUMN(AV1),1,1)</f>
        <v>956.5</v>
      </c>
      <c r="AW2" s="62">
        <f>INDEX(대학별계산!$I$7:$I$307,COLUMN(AW1),1,1)</f>
        <v>646</v>
      </c>
      <c r="AX2" s="62">
        <f>INDEX(대학별계산!$I$7:$I$307,COLUMN(AX1),1,1)</f>
        <v>1009.5625</v>
      </c>
      <c r="AY2" s="62">
        <f>INDEX(대학별계산!$I$7:$I$307,COLUMN(AY1),1,1)</f>
        <v>1009.5625</v>
      </c>
      <c r="AZ2" s="62">
        <f>INDEX(대학별계산!$I$7:$I$307,COLUMN(AZ1),1,1)</f>
        <v>418.15</v>
      </c>
      <c r="BA2" s="62">
        <f>INDEX(대학별계산!$I$7:$I$307,COLUMN(BA1),1,1)</f>
        <v>961</v>
      </c>
      <c r="BB2" s="62">
        <f>INDEX(대학별계산!$I$7:$I$307,COLUMN(BB1),1,1)</f>
        <v>607.5</v>
      </c>
      <c r="BC2" s="62">
        <f>INDEX(대학별계산!$I$7:$I$307,COLUMN(BC1),1,1)</f>
        <v>966.31110312264525</v>
      </c>
      <c r="BD2" s="62">
        <f>INDEX(대학별계산!$I$7:$I$307,COLUMN(BD1),1,1)</f>
        <v>332.53125</v>
      </c>
      <c r="BE2" s="62">
        <f>'오르비누적%'!BE2</f>
        <v>877.50725026852842</v>
      </c>
      <c r="BF2" s="63"/>
    </row>
    <row r="3" spans="1:59" ht="18.75" hidden="1" customHeight="1">
      <c r="A3" s="368" t="e">
        <f>INDEX(A$7:A$77,MATCH(A2,A$7:A$301)+1,1,1)</f>
        <v>#N/A</v>
      </c>
      <c r="B3" s="368">
        <f t="shared" ref="B3:BE3" si="0">INDEX(B$7:B$77,MATCH(B2,B$7:B$301)+1,1,1)</f>
        <v>581.09</v>
      </c>
      <c r="C3" s="368">
        <f t="shared" si="0"/>
        <v>581.09500000000003</v>
      </c>
      <c r="D3" s="368">
        <f t="shared" si="0"/>
        <v>511.91</v>
      </c>
      <c r="E3" s="368">
        <f t="shared" si="0"/>
        <v>645.66000000000008</v>
      </c>
      <c r="F3" s="368">
        <f t="shared" si="0"/>
        <v>645.66000000000008</v>
      </c>
      <c r="G3" s="368">
        <f t="shared" si="0"/>
        <v>878.76</v>
      </c>
      <c r="H3" s="368">
        <f t="shared" si="0"/>
        <v>869.1</v>
      </c>
      <c r="I3" s="368">
        <f t="shared" si="0"/>
        <v>970.07999999999993</v>
      </c>
      <c r="J3" s="368">
        <f t="shared" si="0"/>
        <v>449.15</v>
      </c>
      <c r="K3" s="368">
        <f t="shared" si="0"/>
        <v>969.49</v>
      </c>
      <c r="L3" s="368">
        <f t="shared" si="0"/>
        <v>578.35500000000002</v>
      </c>
      <c r="M3" s="368">
        <f t="shared" si="0"/>
        <v>645.02499999999998</v>
      </c>
      <c r="N3" s="368" t="e">
        <f t="shared" si="0"/>
        <v>#N/A</v>
      </c>
      <c r="O3" s="368">
        <f t="shared" si="0"/>
        <v>643.54</v>
      </c>
      <c r="P3" s="368">
        <f t="shared" si="0"/>
        <v>646.20000000000005</v>
      </c>
      <c r="Q3" s="368">
        <f t="shared" si="0"/>
        <v>967.77</v>
      </c>
      <c r="R3" s="368">
        <f t="shared" si="0"/>
        <v>969.5</v>
      </c>
      <c r="S3" s="368">
        <f t="shared" si="0"/>
        <v>479.93</v>
      </c>
      <c r="T3" s="368">
        <f t="shared" si="0"/>
        <v>969.66</v>
      </c>
      <c r="U3" s="368">
        <f t="shared" si="0"/>
        <v>566.88</v>
      </c>
      <c r="V3" s="368" t="e">
        <f t="shared" si="0"/>
        <v>#REF!</v>
      </c>
      <c r="W3" s="368">
        <f t="shared" si="0"/>
        <v>519.5</v>
      </c>
      <c r="X3" s="368">
        <f t="shared" si="0"/>
        <v>966.17</v>
      </c>
      <c r="Y3" s="368">
        <f t="shared" si="0"/>
        <v>646.08999999999992</v>
      </c>
      <c r="Z3" s="368">
        <f t="shared" si="0"/>
        <v>193.74</v>
      </c>
      <c r="AA3" s="368">
        <f t="shared" si="0"/>
        <v>519.5</v>
      </c>
      <c r="AB3" s="368">
        <f t="shared" si="0"/>
        <v>646.08999999999992</v>
      </c>
      <c r="AC3" s="368">
        <f t="shared" si="0"/>
        <v>769.46</v>
      </c>
      <c r="AD3" s="368" t="e">
        <f t="shared" si="0"/>
        <v>#REF!</v>
      </c>
      <c r="AE3" s="368">
        <f t="shared" si="0"/>
        <v>672.9</v>
      </c>
      <c r="AF3" s="368">
        <f t="shared" si="0"/>
        <v>792.26</v>
      </c>
      <c r="AG3" s="368" t="e">
        <f t="shared" si="0"/>
        <v>#REF!</v>
      </c>
      <c r="AH3" s="368">
        <f t="shared" si="0"/>
        <v>769.03</v>
      </c>
      <c r="AI3" s="368">
        <f t="shared" si="0"/>
        <v>868.65</v>
      </c>
      <c r="AJ3" s="368" t="e">
        <f t="shared" si="0"/>
        <v>#N/A</v>
      </c>
      <c r="AK3" s="368">
        <f t="shared" si="0"/>
        <v>971.31500000000005</v>
      </c>
      <c r="AL3" s="368">
        <f t="shared" si="0"/>
        <v>387.2</v>
      </c>
      <c r="AM3" s="368">
        <f t="shared" si="0"/>
        <v>1002.01</v>
      </c>
      <c r="AN3" s="368">
        <f t="shared" si="0"/>
        <v>962.26</v>
      </c>
      <c r="AO3" s="368">
        <f t="shared" si="0"/>
        <v>601.82000000000005</v>
      </c>
      <c r="AP3" s="368" t="e">
        <f t="shared" si="0"/>
        <v>#REF!</v>
      </c>
      <c r="AQ3" s="368">
        <f t="shared" si="0"/>
        <v>961.82</v>
      </c>
      <c r="AR3" s="368" t="e">
        <f t="shared" si="0"/>
        <v>#REF!</v>
      </c>
      <c r="AS3" s="368">
        <f t="shared" si="0"/>
        <v>551.44000000000005</v>
      </c>
      <c r="AT3" s="368" t="e">
        <f t="shared" si="0"/>
        <v>#N/A</v>
      </c>
      <c r="AU3" s="368">
        <f t="shared" si="0"/>
        <v>968.92499999999995</v>
      </c>
      <c r="AV3" s="368">
        <f t="shared" si="0"/>
        <v>957.04</v>
      </c>
      <c r="AW3" s="368">
        <f t="shared" si="0"/>
        <v>646.08999999999992</v>
      </c>
      <c r="AX3" s="368">
        <f t="shared" si="0"/>
        <v>1011.095</v>
      </c>
      <c r="AY3" s="368">
        <f t="shared" si="0"/>
        <v>1010.23</v>
      </c>
      <c r="AZ3" s="368" t="e">
        <f t="shared" si="0"/>
        <v>#REF!</v>
      </c>
      <c r="BA3" s="368">
        <f t="shared" si="0"/>
        <v>961.29</v>
      </c>
      <c r="BB3" s="368" t="e">
        <f t="shared" si="0"/>
        <v>#N/A</v>
      </c>
      <c r="BC3" s="368">
        <f t="shared" si="0"/>
        <v>967.22</v>
      </c>
      <c r="BD3" s="368" t="e">
        <f t="shared" si="0"/>
        <v>#N/A</v>
      </c>
      <c r="BE3" s="368">
        <f t="shared" si="0"/>
        <v>877.56</v>
      </c>
      <c r="BF3" s="65"/>
    </row>
    <row r="4" spans="1:59" ht="18.75" hidden="1" customHeight="1">
      <c r="A4" s="368" t="e">
        <f>INDEX(A$7:A$77,MATCH(A2,A$7:A$301),1,1)</f>
        <v>#N/A</v>
      </c>
      <c r="B4" s="368">
        <f t="shared" ref="B4:BE4" si="1">INDEX(B$7:B$77,MATCH(B2,B$7:B$301),1,1)</f>
        <v>580.47</v>
      </c>
      <c r="C4" s="368">
        <f t="shared" si="1"/>
        <v>580.34</v>
      </c>
      <c r="D4" s="368">
        <f t="shared" si="1"/>
        <v>511.3</v>
      </c>
      <c r="E4" s="368">
        <f t="shared" si="1"/>
        <v>644.82000000000005</v>
      </c>
      <c r="F4" s="368">
        <f t="shared" si="1"/>
        <v>644.82000000000005</v>
      </c>
      <c r="G4" s="368">
        <f t="shared" si="1"/>
        <v>877.97</v>
      </c>
      <c r="H4" s="368">
        <f t="shared" si="1"/>
        <v>868.34</v>
      </c>
      <c r="I4" s="368">
        <f t="shared" si="1"/>
        <v>969.05</v>
      </c>
      <c r="J4" s="368">
        <f t="shared" si="1"/>
        <v>448.63499999999999</v>
      </c>
      <c r="K4" s="368">
        <f t="shared" si="1"/>
        <v>968.5</v>
      </c>
      <c r="L4" s="368">
        <f t="shared" si="1"/>
        <v>577.63</v>
      </c>
      <c r="M4" s="368">
        <f t="shared" si="1"/>
        <v>644.52</v>
      </c>
      <c r="N4" s="368" t="e">
        <f t="shared" si="1"/>
        <v>#N/A</v>
      </c>
      <c r="O4" s="368">
        <f t="shared" si="1"/>
        <v>642.9</v>
      </c>
      <c r="P4" s="368">
        <f t="shared" si="1"/>
        <v>645.37</v>
      </c>
      <c r="Q4" s="368">
        <f t="shared" si="1"/>
        <v>966.66</v>
      </c>
      <c r="R4" s="368">
        <f t="shared" si="1"/>
        <v>968.505</v>
      </c>
      <c r="S4" s="368">
        <f t="shared" si="1"/>
        <v>479.53</v>
      </c>
      <c r="T4" s="368">
        <f t="shared" si="1"/>
        <v>968.68000000000006</v>
      </c>
      <c r="U4" s="368">
        <f t="shared" si="1"/>
        <v>566.41000000000008</v>
      </c>
      <c r="V4" s="368" t="e">
        <f t="shared" si="1"/>
        <v>#REF!</v>
      </c>
      <c r="W4" s="368">
        <f t="shared" si="1"/>
        <v>519</v>
      </c>
      <c r="X4" s="368">
        <f t="shared" si="1"/>
        <v>965.68499999999995</v>
      </c>
      <c r="Y4" s="368">
        <f t="shared" si="1"/>
        <v>645.64</v>
      </c>
      <c r="Z4" s="368">
        <f t="shared" si="1"/>
        <v>193.62</v>
      </c>
      <c r="AA4" s="368">
        <f t="shared" si="1"/>
        <v>519</v>
      </c>
      <c r="AB4" s="368">
        <f t="shared" si="1"/>
        <v>645.64</v>
      </c>
      <c r="AC4" s="368">
        <f t="shared" si="1"/>
        <v>768.05</v>
      </c>
      <c r="AD4" s="368" t="e">
        <f t="shared" si="1"/>
        <v>#REF!</v>
      </c>
      <c r="AE4" s="368">
        <f t="shared" si="1"/>
        <v>672.255</v>
      </c>
      <c r="AF4" s="368">
        <f t="shared" si="1"/>
        <v>791.89</v>
      </c>
      <c r="AG4" s="368" t="e">
        <f t="shared" si="1"/>
        <v>#REF!</v>
      </c>
      <c r="AH4" s="368">
        <f t="shared" si="1"/>
        <v>768.05</v>
      </c>
      <c r="AI4" s="368">
        <f t="shared" si="1"/>
        <v>867.15499999999997</v>
      </c>
      <c r="AJ4" s="368" t="e">
        <f t="shared" si="1"/>
        <v>#N/A</v>
      </c>
      <c r="AK4" s="368">
        <f t="shared" si="1"/>
        <v>970.29</v>
      </c>
      <c r="AL4" s="368">
        <f t="shared" si="1"/>
        <v>386.88</v>
      </c>
      <c r="AM4" s="368">
        <f t="shared" si="1"/>
        <v>1001.745</v>
      </c>
      <c r="AN4" s="368">
        <f t="shared" si="1"/>
        <v>960.4</v>
      </c>
      <c r="AO4" s="368">
        <f t="shared" si="1"/>
        <v>601.31500000000005</v>
      </c>
      <c r="AP4" s="368" t="e">
        <f t="shared" si="1"/>
        <v>#REF!</v>
      </c>
      <c r="AQ4" s="368">
        <f t="shared" si="1"/>
        <v>960.69500000000005</v>
      </c>
      <c r="AR4" s="368" t="e">
        <f t="shared" si="1"/>
        <v>#REF!</v>
      </c>
      <c r="AS4" s="368">
        <f t="shared" si="1"/>
        <v>550.91000000000008</v>
      </c>
      <c r="AT4" s="368" t="e">
        <f t="shared" si="1"/>
        <v>#N/A</v>
      </c>
      <c r="AU4" s="368">
        <f t="shared" si="1"/>
        <v>967.99</v>
      </c>
      <c r="AV4" s="368">
        <f t="shared" si="1"/>
        <v>955.19</v>
      </c>
      <c r="AW4" s="368">
        <f t="shared" si="1"/>
        <v>645.64</v>
      </c>
      <c r="AX4" s="368">
        <f t="shared" si="1"/>
        <v>1009.19</v>
      </c>
      <c r="AY4" s="368">
        <f t="shared" si="1"/>
        <v>1008.84</v>
      </c>
      <c r="AZ4" s="368" t="e">
        <f t="shared" si="1"/>
        <v>#REF!</v>
      </c>
      <c r="BA4" s="368">
        <f t="shared" si="1"/>
        <v>959.44499999999994</v>
      </c>
      <c r="BB4" s="368" t="e">
        <f t="shared" si="1"/>
        <v>#N/A</v>
      </c>
      <c r="BC4" s="368">
        <f t="shared" si="1"/>
        <v>965.86</v>
      </c>
      <c r="BD4" s="368" t="e">
        <f t="shared" si="1"/>
        <v>#N/A</v>
      </c>
      <c r="BE4" s="368">
        <f t="shared" si="1"/>
        <v>876.63</v>
      </c>
      <c r="BF4" s="65"/>
    </row>
    <row r="5" spans="1:59" ht="18.75" hidden="1" customHeight="1">
      <c r="A5" s="368" t="e">
        <f>INDEX(A$7:A$77,MATCH(A2,A$7:A$301)-1,1,1)</f>
        <v>#N/A</v>
      </c>
      <c r="B5" s="368">
        <f t="shared" ref="B5:BE5" si="2">INDEX(B$7:B$77,MATCH(B2,B$7:B$301)-1,1,1)</f>
        <v>579.85</v>
      </c>
      <c r="C5" s="368">
        <f t="shared" si="2"/>
        <v>579.91000000000008</v>
      </c>
      <c r="D5" s="368">
        <f t="shared" si="2"/>
        <v>510.69</v>
      </c>
      <c r="E5" s="368">
        <f t="shared" si="2"/>
        <v>644.34</v>
      </c>
      <c r="F5" s="368">
        <f t="shared" si="2"/>
        <v>644.34</v>
      </c>
      <c r="G5" s="368">
        <f t="shared" si="2"/>
        <v>877.18000000000006</v>
      </c>
      <c r="H5" s="368">
        <f t="shared" si="2"/>
        <v>867.43000000000006</v>
      </c>
      <c r="I5" s="368">
        <f t="shared" si="2"/>
        <v>968.26499999999999</v>
      </c>
      <c r="J5" s="368">
        <f t="shared" si="2"/>
        <v>448.12</v>
      </c>
      <c r="K5" s="368">
        <f t="shared" si="2"/>
        <v>967.51</v>
      </c>
      <c r="L5" s="368">
        <f t="shared" si="2"/>
        <v>577.02499999999998</v>
      </c>
      <c r="M5" s="368">
        <f t="shared" si="2"/>
        <v>643.78499999999997</v>
      </c>
      <c r="N5" s="368" t="e">
        <f t="shared" si="2"/>
        <v>#N/A</v>
      </c>
      <c r="O5" s="368">
        <f t="shared" si="2"/>
        <v>642.26</v>
      </c>
      <c r="P5" s="368">
        <f t="shared" si="2"/>
        <v>644.82500000000005</v>
      </c>
      <c r="Q5" s="368">
        <f t="shared" si="2"/>
        <v>965.55</v>
      </c>
      <c r="R5" s="368">
        <f t="shared" si="2"/>
        <v>967.51</v>
      </c>
      <c r="S5" s="368">
        <f t="shared" si="2"/>
        <v>479.13</v>
      </c>
      <c r="T5" s="368">
        <f t="shared" si="2"/>
        <v>967.7</v>
      </c>
      <c r="U5" s="368">
        <f t="shared" si="2"/>
        <v>565.94000000000005</v>
      </c>
      <c r="V5" s="368">
        <f t="shared" si="2"/>
        <v>521.40000000000009</v>
      </c>
      <c r="W5" s="368">
        <f t="shared" si="2"/>
        <v>518.5</v>
      </c>
      <c r="X5" s="368">
        <f t="shared" si="2"/>
        <v>965.2</v>
      </c>
      <c r="Y5" s="368">
        <f t="shared" si="2"/>
        <v>644.94000000000005</v>
      </c>
      <c r="Z5" s="368">
        <f t="shared" si="2"/>
        <v>193.5</v>
      </c>
      <c r="AA5" s="368">
        <f t="shared" si="2"/>
        <v>518.5</v>
      </c>
      <c r="AB5" s="368">
        <f t="shared" si="2"/>
        <v>644.94000000000005</v>
      </c>
      <c r="AC5" s="368">
        <f t="shared" si="2"/>
        <v>766.64</v>
      </c>
      <c r="AD5" s="368" t="e">
        <f t="shared" si="2"/>
        <v>#REF!</v>
      </c>
      <c r="AE5" s="368">
        <f t="shared" si="2"/>
        <v>671.61</v>
      </c>
      <c r="AF5" s="368">
        <f t="shared" si="2"/>
        <v>791.52</v>
      </c>
      <c r="AG5" s="368">
        <f t="shared" si="2"/>
        <v>862.54</v>
      </c>
      <c r="AH5" s="368">
        <f t="shared" si="2"/>
        <v>767.06500000000005</v>
      </c>
      <c r="AI5" s="368">
        <f t="shared" si="2"/>
        <v>865.66</v>
      </c>
      <c r="AJ5" s="368" t="e">
        <f t="shared" si="2"/>
        <v>#N/A</v>
      </c>
      <c r="AK5" s="368">
        <f t="shared" si="2"/>
        <v>969.52499999999998</v>
      </c>
      <c r="AL5" s="368">
        <f t="shared" si="2"/>
        <v>386.56</v>
      </c>
      <c r="AM5" s="368">
        <f t="shared" si="2"/>
        <v>1001.48</v>
      </c>
      <c r="AN5" s="368">
        <f t="shared" si="2"/>
        <v>958.53499999999997</v>
      </c>
      <c r="AO5" s="368">
        <f t="shared" si="2"/>
        <v>600.80999999999995</v>
      </c>
      <c r="AP5" s="368">
        <f t="shared" si="2"/>
        <v>672.40499999999997</v>
      </c>
      <c r="AQ5" s="368">
        <f t="shared" si="2"/>
        <v>959.57</v>
      </c>
      <c r="AR5" s="368">
        <f t="shared" si="2"/>
        <v>862.54</v>
      </c>
      <c r="AS5" s="368">
        <f t="shared" si="2"/>
        <v>550.38</v>
      </c>
      <c r="AT5" s="368" t="e">
        <f t="shared" si="2"/>
        <v>#N/A</v>
      </c>
      <c r="AU5" s="368">
        <f t="shared" si="2"/>
        <v>967.05</v>
      </c>
      <c r="AV5" s="368">
        <f t="shared" si="2"/>
        <v>953.34</v>
      </c>
      <c r="AW5" s="368">
        <f t="shared" si="2"/>
        <v>644.94000000000005</v>
      </c>
      <c r="AX5" s="368">
        <f t="shared" si="2"/>
        <v>1007.28</v>
      </c>
      <c r="AY5" s="368">
        <f t="shared" si="2"/>
        <v>1007.45</v>
      </c>
      <c r="AZ5" s="368" t="e">
        <f t="shared" si="2"/>
        <v>#REF!</v>
      </c>
      <c r="BA5" s="368">
        <f t="shared" si="2"/>
        <v>957.6</v>
      </c>
      <c r="BB5" s="368" t="e">
        <f t="shared" si="2"/>
        <v>#N/A</v>
      </c>
      <c r="BC5" s="368">
        <f t="shared" si="2"/>
        <v>965.01</v>
      </c>
      <c r="BD5" s="368" t="e">
        <f t="shared" si="2"/>
        <v>#N/A</v>
      </c>
      <c r="BE5" s="368">
        <f t="shared" si="2"/>
        <v>876.35500000000002</v>
      </c>
      <c r="BF5" s="65"/>
    </row>
    <row r="6" spans="1:59" ht="18.75" hidden="1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</row>
    <row r="7" spans="1:59" hidden="1">
      <c r="A7" s="370" t="s">
        <v>1820</v>
      </c>
      <c r="B7" s="370">
        <v>527.67999999999995</v>
      </c>
      <c r="C7" s="370">
        <v>527.59</v>
      </c>
      <c r="D7" s="370">
        <v>468.87</v>
      </c>
      <c r="E7" s="370">
        <v>586.21</v>
      </c>
      <c r="F7" s="370">
        <v>586.21</v>
      </c>
      <c r="G7" s="370">
        <v>798.27</v>
      </c>
      <c r="H7" s="370">
        <v>787.16</v>
      </c>
      <c r="I7" s="370">
        <v>883.43</v>
      </c>
      <c r="J7" s="370">
        <v>410.21</v>
      </c>
      <c r="K7" s="370">
        <v>880.81</v>
      </c>
      <c r="L7" s="370">
        <v>528.04</v>
      </c>
      <c r="M7" s="370">
        <v>586.80999999999995</v>
      </c>
      <c r="N7" s="370" t="s">
        <v>1820</v>
      </c>
      <c r="O7" s="370">
        <v>586.73</v>
      </c>
      <c r="P7" s="370">
        <v>586.30999999999995</v>
      </c>
      <c r="Q7" s="370">
        <v>883.98</v>
      </c>
      <c r="R7" s="370">
        <v>881.95</v>
      </c>
      <c r="S7" s="370">
        <v>446.75</v>
      </c>
      <c r="T7" s="370">
        <v>886.06</v>
      </c>
      <c r="U7" s="370">
        <v>518.54</v>
      </c>
      <c r="V7" s="370" t="s">
        <v>1820</v>
      </c>
      <c r="W7" s="370" t="s">
        <v>1820</v>
      </c>
      <c r="X7" s="370" t="s">
        <v>1820</v>
      </c>
      <c r="Y7" s="370" t="s">
        <v>1820</v>
      </c>
      <c r="Z7" s="370" t="s">
        <v>1820</v>
      </c>
      <c r="AA7" s="370" t="s">
        <v>1820</v>
      </c>
      <c r="AB7" s="370" t="s">
        <v>1820</v>
      </c>
      <c r="AC7" s="370" t="s">
        <v>1820</v>
      </c>
      <c r="AD7" s="370" t="s">
        <v>1820</v>
      </c>
      <c r="AE7" s="370" t="s">
        <v>1820</v>
      </c>
      <c r="AF7" s="370" t="s">
        <v>1820</v>
      </c>
      <c r="AG7" s="370" t="s">
        <v>1820</v>
      </c>
      <c r="AH7" s="370" t="s">
        <v>1820</v>
      </c>
      <c r="AI7" s="370" t="s">
        <v>1820</v>
      </c>
      <c r="AJ7" s="370" t="s">
        <v>1820</v>
      </c>
      <c r="AK7" s="370" t="s">
        <v>1820</v>
      </c>
      <c r="AL7" s="370" t="s">
        <v>1820</v>
      </c>
      <c r="AM7" s="370" t="s">
        <v>1820</v>
      </c>
      <c r="AN7" s="370" t="s">
        <v>1820</v>
      </c>
      <c r="AO7" s="370" t="s">
        <v>1820</v>
      </c>
      <c r="AP7" s="370" t="s">
        <v>1820</v>
      </c>
      <c r="AQ7" s="370" t="s">
        <v>1820</v>
      </c>
      <c r="AR7" s="370" t="s">
        <v>1820</v>
      </c>
      <c r="AS7" s="370" t="s">
        <v>1820</v>
      </c>
      <c r="AT7" s="370" t="s">
        <v>1820</v>
      </c>
      <c r="AU7" s="370" t="s">
        <v>1820</v>
      </c>
      <c r="AV7" s="370" t="s">
        <v>1820</v>
      </c>
      <c r="AW7" s="370" t="s">
        <v>1820</v>
      </c>
      <c r="AX7" s="370" t="s">
        <v>1820</v>
      </c>
      <c r="AY7" s="370" t="s">
        <v>1820</v>
      </c>
      <c r="AZ7" s="370" t="s">
        <v>1820</v>
      </c>
      <c r="BA7" s="370" t="s">
        <v>1820</v>
      </c>
      <c r="BB7" s="370" t="s">
        <v>1820</v>
      </c>
      <c r="BC7" s="99" t="s">
        <v>1820</v>
      </c>
      <c r="BD7" s="99" t="s">
        <v>1820</v>
      </c>
      <c r="BE7" t="s">
        <v>1820</v>
      </c>
      <c r="BF7">
        <v>0.29448124465546072</v>
      </c>
      <c r="BG7" s="59">
        <v>7697</v>
      </c>
    </row>
    <row r="8" spans="1:59" hidden="1">
      <c r="A8" s="370" t="s">
        <v>1820</v>
      </c>
      <c r="B8" s="370">
        <v>529.20000000000005</v>
      </c>
      <c r="C8" s="370">
        <v>529.11</v>
      </c>
      <c r="D8" s="370">
        <v>469.5</v>
      </c>
      <c r="E8" s="370">
        <v>587.89</v>
      </c>
      <c r="F8" s="370">
        <v>587.89</v>
      </c>
      <c r="G8" s="370">
        <v>800.41</v>
      </c>
      <c r="H8" s="370">
        <v>788.91</v>
      </c>
      <c r="I8" s="370">
        <v>885.94</v>
      </c>
      <c r="J8" s="370">
        <v>410.99</v>
      </c>
      <c r="K8" s="370">
        <v>882.75</v>
      </c>
      <c r="L8" s="370">
        <v>528.97</v>
      </c>
      <c r="M8" s="370">
        <v>587.86</v>
      </c>
      <c r="N8" s="370" t="s">
        <v>1820</v>
      </c>
      <c r="O8" s="370">
        <v>587.76</v>
      </c>
      <c r="P8" s="370">
        <v>588</v>
      </c>
      <c r="Q8" s="370">
        <v>886.13</v>
      </c>
      <c r="R8" s="370">
        <v>883.82</v>
      </c>
      <c r="S8" s="370">
        <v>447.2</v>
      </c>
      <c r="T8" s="370">
        <v>887.96</v>
      </c>
      <c r="U8" s="370">
        <v>519.79999999999995</v>
      </c>
      <c r="V8" s="370" t="s">
        <v>1820</v>
      </c>
      <c r="W8" s="370" t="s">
        <v>1820</v>
      </c>
      <c r="X8" s="370" t="s">
        <v>1820</v>
      </c>
      <c r="Y8" s="370" t="s">
        <v>1820</v>
      </c>
      <c r="Z8" s="370" t="s">
        <v>1820</v>
      </c>
      <c r="AA8" s="370" t="s">
        <v>1820</v>
      </c>
      <c r="AB8" s="370" t="s">
        <v>1820</v>
      </c>
      <c r="AC8" s="370" t="s">
        <v>1820</v>
      </c>
      <c r="AD8" s="370" t="s">
        <v>1820</v>
      </c>
      <c r="AE8" s="370" t="s">
        <v>1820</v>
      </c>
      <c r="AF8" s="370" t="s">
        <v>1820</v>
      </c>
      <c r="AG8" s="370" t="s">
        <v>1820</v>
      </c>
      <c r="AH8" s="370" t="s">
        <v>1820</v>
      </c>
      <c r="AI8" s="370" t="s">
        <v>1820</v>
      </c>
      <c r="AJ8" s="370" t="s">
        <v>1820</v>
      </c>
      <c r="AK8" s="370" t="s">
        <v>1820</v>
      </c>
      <c r="AL8" s="370" t="s">
        <v>1820</v>
      </c>
      <c r="AM8" s="370" t="s">
        <v>1820</v>
      </c>
      <c r="AN8" s="370" t="s">
        <v>1820</v>
      </c>
      <c r="AO8" s="370" t="s">
        <v>1820</v>
      </c>
      <c r="AP8" s="370" t="s">
        <v>1820</v>
      </c>
      <c r="AQ8" s="370" t="s">
        <v>1820</v>
      </c>
      <c r="AR8" s="370" t="s">
        <v>1820</v>
      </c>
      <c r="AS8" s="370" t="s">
        <v>1820</v>
      </c>
      <c r="AT8" s="370" t="s">
        <v>1820</v>
      </c>
      <c r="AU8" s="370" t="s">
        <v>1820</v>
      </c>
      <c r="AV8" s="370" t="s">
        <v>1820</v>
      </c>
      <c r="AW8" s="370" t="s">
        <v>1820</v>
      </c>
      <c r="AX8" s="370" t="s">
        <v>1820</v>
      </c>
      <c r="AY8" s="370" t="s">
        <v>1820</v>
      </c>
      <c r="AZ8" s="370" t="s">
        <v>1820</v>
      </c>
      <c r="BA8" s="370" t="s">
        <v>1820</v>
      </c>
      <c r="BB8" s="370" t="s">
        <v>1820</v>
      </c>
      <c r="BC8" s="99" t="s">
        <v>1820</v>
      </c>
      <c r="BD8" s="99" t="s">
        <v>1820</v>
      </c>
      <c r="BE8" t="s">
        <v>1820</v>
      </c>
      <c r="BF8">
        <v>0.28711921353907416</v>
      </c>
      <c r="BG8" s="59">
        <v>7597</v>
      </c>
    </row>
    <row r="9" spans="1:59" hidden="1">
      <c r="A9" s="370" t="s">
        <v>1820</v>
      </c>
      <c r="B9" s="370">
        <v>529.71</v>
      </c>
      <c r="C9" s="370">
        <v>529.64</v>
      </c>
      <c r="D9" s="370">
        <v>471.17</v>
      </c>
      <c r="E9" s="370">
        <v>588.48</v>
      </c>
      <c r="F9" s="370">
        <v>588.48</v>
      </c>
      <c r="G9" s="370">
        <v>801.24</v>
      </c>
      <c r="H9" s="370">
        <v>790.84</v>
      </c>
      <c r="I9" s="370">
        <v>887.64</v>
      </c>
      <c r="J9" s="370">
        <v>411.96</v>
      </c>
      <c r="K9" s="370">
        <v>884.65</v>
      </c>
      <c r="L9" s="370">
        <v>530.64</v>
      </c>
      <c r="M9" s="370">
        <v>589.70000000000005</v>
      </c>
      <c r="N9" s="370" t="s">
        <v>1820</v>
      </c>
      <c r="O9" s="370">
        <v>589.16</v>
      </c>
      <c r="P9" s="370">
        <v>589.15</v>
      </c>
      <c r="Q9" s="370">
        <v>888.24</v>
      </c>
      <c r="R9" s="370">
        <v>885.53</v>
      </c>
      <c r="S9" s="370">
        <v>448.12</v>
      </c>
      <c r="T9" s="370">
        <v>889.95</v>
      </c>
      <c r="U9" s="370">
        <v>520.97</v>
      </c>
      <c r="V9" s="370" t="s">
        <v>1820</v>
      </c>
      <c r="W9" s="370" t="s">
        <v>1820</v>
      </c>
      <c r="X9" s="370" t="s">
        <v>1820</v>
      </c>
      <c r="Y9" s="370" t="s">
        <v>1820</v>
      </c>
      <c r="Z9" s="370" t="s">
        <v>1820</v>
      </c>
      <c r="AA9" s="370" t="s">
        <v>1820</v>
      </c>
      <c r="AB9" s="370" t="s">
        <v>1820</v>
      </c>
      <c r="AC9" s="370" t="s">
        <v>1820</v>
      </c>
      <c r="AD9" s="370" t="s">
        <v>1820</v>
      </c>
      <c r="AE9" s="370" t="s">
        <v>1820</v>
      </c>
      <c r="AF9" s="370" t="s">
        <v>1820</v>
      </c>
      <c r="AG9" s="370" t="s">
        <v>1820</v>
      </c>
      <c r="AH9" s="370" t="s">
        <v>1820</v>
      </c>
      <c r="AI9" s="370" t="s">
        <v>1820</v>
      </c>
      <c r="AJ9" s="370" t="s">
        <v>1820</v>
      </c>
      <c r="AK9" s="370" t="s">
        <v>1820</v>
      </c>
      <c r="AL9" s="370" t="s">
        <v>1820</v>
      </c>
      <c r="AM9" s="370" t="s">
        <v>1820</v>
      </c>
      <c r="AN9" s="370" t="s">
        <v>1820</v>
      </c>
      <c r="AO9" s="370" t="s">
        <v>1820</v>
      </c>
      <c r="AP9" s="370" t="s">
        <v>1820</v>
      </c>
      <c r="AQ9" s="370" t="s">
        <v>1820</v>
      </c>
      <c r="AR9" s="370" t="s">
        <v>1820</v>
      </c>
      <c r="AS9" s="370" t="s">
        <v>1820</v>
      </c>
      <c r="AT9" s="370" t="s">
        <v>1820</v>
      </c>
      <c r="AU9" s="370" t="s">
        <v>1820</v>
      </c>
      <c r="AV9" s="370" t="s">
        <v>1820</v>
      </c>
      <c r="AW9" s="370" t="s">
        <v>1820</v>
      </c>
      <c r="AX9" s="370" t="s">
        <v>1820</v>
      </c>
      <c r="AY9" s="370" t="s">
        <v>1820</v>
      </c>
      <c r="AZ9" s="370" t="s">
        <v>1820</v>
      </c>
      <c r="BA9" s="370" t="s">
        <v>1820</v>
      </c>
      <c r="BB9" s="370" t="s">
        <v>1820</v>
      </c>
      <c r="BC9" s="99" t="s">
        <v>1820</v>
      </c>
      <c r="BD9" s="99" t="s">
        <v>1820</v>
      </c>
      <c r="BE9" t="s">
        <v>1820</v>
      </c>
      <c r="BF9">
        <v>0.27828477619941039</v>
      </c>
      <c r="BG9" s="59">
        <v>7497</v>
      </c>
    </row>
    <row r="10" spans="1:59" hidden="1">
      <c r="A10" s="370" t="s">
        <v>1820</v>
      </c>
      <c r="B10" s="370">
        <v>531.26</v>
      </c>
      <c r="C10" s="370">
        <v>531.17999999999995</v>
      </c>
      <c r="D10" s="370">
        <v>471.28</v>
      </c>
      <c r="E10" s="370">
        <v>590.19000000000005</v>
      </c>
      <c r="F10" s="370">
        <v>590.19000000000005</v>
      </c>
      <c r="G10" s="370">
        <v>803.51</v>
      </c>
      <c r="H10" s="370">
        <v>792.3</v>
      </c>
      <c r="I10" s="370">
        <v>889.33</v>
      </c>
      <c r="J10" s="370">
        <v>412.55</v>
      </c>
      <c r="K10" s="370">
        <v>887.26</v>
      </c>
      <c r="L10" s="370">
        <v>531.09</v>
      </c>
      <c r="M10" s="370">
        <v>590.24</v>
      </c>
      <c r="N10" s="370" t="s">
        <v>1820</v>
      </c>
      <c r="O10" s="370">
        <v>590.57000000000005</v>
      </c>
      <c r="P10" s="370">
        <v>590.29</v>
      </c>
      <c r="Q10" s="370">
        <v>890.03</v>
      </c>
      <c r="R10" s="370">
        <v>887.23</v>
      </c>
      <c r="S10" s="370">
        <v>449.05</v>
      </c>
      <c r="T10" s="370">
        <v>891.68</v>
      </c>
      <c r="U10" s="370">
        <v>522.07000000000005</v>
      </c>
      <c r="V10" s="370" t="s">
        <v>1820</v>
      </c>
      <c r="W10" s="370" t="s">
        <v>1820</v>
      </c>
      <c r="X10" s="370" t="s">
        <v>1820</v>
      </c>
      <c r="Y10" s="370" t="s">
        <v>1820</v>
      </c>
      <c r="Z10" s="370" t="s">
        <v>1820</v>
      </c>
      <c r="AA10" s="370" t="s">
        <v>1820</v>
      </c>
      <c r="AB10" s="370" t="s">
        <v>1820</v>
      </c>
      <c r="AC10" s="370" t="s">
        <v>1820</v>
      </c>
      <c r="AD10" s="370" t="s">
        <v>1820</v>
      </c>
      <c r="AE10" s="370" t="s">
        <v>1820</v>
      </c>
      <c r="AF10" s="370" t="s">
        <v>1820</v>
      </c>
      <c r="AG10" s="370" t="s">
        <v>1820</v>
      </c>
      <c r="AH10" s="370" t="s">
        <v>1820</v>
      </c>
      <c r="AI10" s="370" t="s">
        <v>1820</v>
      </c>
      <c r="AJ10" s="370" t="s">
        <v>1820</v>
      </c>
      <c r="AK10" s="370" t="s">
        <v>1820</v>
      </c>
      <c r="AL10" s="370" t="s">
        <v>1820</v>
      </c>
      <c r="AM10" s="370" t="s">
        <v>1820</v>
      </c>
      <c r="AN10" s="370" t="s">
        <v>1820</v>
      </c>
      <c r="AO10" s="370" t="s">
        <v>1820</v>
      </c>
      <c r="AP10" s="370" t="s">
        <v>1820</v>
      </c>
      <c r="AQ10" s="370" t="s">
        <v>1820</v>
      </c>
      <c r="AR10" s="370" t="s">
        <v>1820</v>
      </c>
      <c r="AS10" s="370" t="s">
        <v>1820</v>
      </c>
      <c r="AT10" s="370" t="s">
        <v>1820</v>
      </c>
      <c r="AU10" s="370" t="s">
        <v>1820</v>
      </c>
      <c r="AV10" s="370" t="s">
        <v>1820</v>
      </c>
      <c r="AW10" s="370" t="s">
        <v>1820</v>
      </c>
      <c r="AX10" s="370" t="s">
        <v>1820</v>
      </c>
      <c r="AY10" s="370" t="s">
        <v>1820</v>
      </c>
      <c r="AZ10" s="370" t="s">
        <v>1820</v>
      </c>
      <c r="BA10" s="370" t="s">
        <v>1820</v>
      </c>
      <c r="BB10" s="370" t="s">
        <v>1820</v>
      </c>
      <c r="BC10" s="99" t="s">
        <v>1820</v>
      </c>
      <c r="BD10" s="99" t="s">
        <v>1820</v>
      </c>
      <c r="BE10" t="s">
        <v>1820</v>
      </c>
      <c r="BF10">
        <v>0.27092274508302383</v>
      </c>
      <c r="BG10" s="59">
        <v>7399</v>
      </c>
    </row>
    <row r="11" spans="1:59" hidden="1">
      <c r="A11" s="370" t="s">
        <v>1820</v>
      </c>
      <c r="B11" s="370">
        <v>531.95000000000005</v>
      </c>
      <c r="C11" s="370">
        <v>531.89</v>
      </c>
      <c r="D11" s="370">
        <v>473.09</v>
      </c>
      <c r="E11" s="370">
        <v>590.99</v>
      </c>
      <c r="F11" s="370">
        <v>590.99</v>
      </c>
      <c r="G11" s="370">
        <v>804.7</v>
      </c>
      <c r="H11" s="370">
        <v>794.02</v>
      </c>
      <c r="I11" s="370">
        <v>890.61</v>
      </c>
      <c r="J11" s="370">
        <v>413.71</v>
      </c>
      <c r="K11" s="370">
        <v>888.48</v>
      </c>
      <c r="L11" s="370">
        <v>532.76</v>
      </c>
      <c r="M11" s="370">
        <v>592.03</v>
      </c>
      <c r="N11" s="370" t="s">
        <v>1820</v>
      </c>
      <c r="O11" s="370">
        <v>591.97</v>
      </c>
      <c r="P11" s="370">
        <v>591.04999999999995</v>
      </c>
      <c r="Q11" s="370">
        <v>891.82</v>
      </c>
      <c r="R11" s="370">
        <v>888.98</v>
      </c>
      <c r="S11" s="370">
        <v>449.97</v>
      </c>
      <c r="T11" s="370">
        <v>893.61</v>
      </c>
      <c r="U11" s="370">
        <v>523.19000000000005</v>
      </c>
      <c r="V11" s="370" t="s">
        <v>1820</v>
      </c>
      <c r="W11" s="370" t="s">
        <v>1820</v>
      </c>
      <c r="X11" s="370" t="s">
        <v>1820</v>
      </c>
      <c r="Y11" s="370" t="s">
        <v>1820</v>
      </c>
      <c r="Z11" s="370" t="s">
        <v>1820</v>
      </c>
      <c r="AA11" s="370" t="s">
        <v>1820</v>
      </c>
      <c r="AB11" s="370" t="s">
        <v>1820</v>
      </c>
      <c r="AC11" s="370" t="s">
        <v>1820</v>
      </c>
      <c r="AD11" s="370" t="s">
        <v>1820</v>
      </c>
      <c r="AE11" s="370" t="s">
        <v>1820</v>
      </c>
      <c r="AF11" s="370" t="s">
        <v>1820</v>
      </c>
      <c r="AG11" s="370" t="s">
        <v>1820</v>
      </c>
      <c r="AH11" s="370" t="s">
        <v>1820</v>
      </c>
      <c r="AI11" s="370" t="s">
        <v>1820</v>
      </c>
      <c r="AJ11" s="370" t="s">
        <v>1820</v>
      </c>
      <c r="AK11" s="370" t="s">
        <v>1820</v>
      </c>
      <c r="AL11" s="370" t="s">
        <v>1820</v>
      </c>
      <c r="AM11" s="370" t="s">
        <v>1820</v>
      </c>
      <c r="AN11" s="370" t="s">
        <v>1820</v>
      </c>
      <c r="AO11" s="370" t="s">
        <v>1820</v>
      </c>
      <c r="AP11" s="370" t="s">
        <v>1820</v>
      </c>
      <c r="AQ11" s="370" t="s">
        <v>1820</v>
      </c>
      <c r="AR11" s="370" t="s">
        <v>1820</v>
      </c>
      <c r="AS11" s="370" t="s">
        <v>1820</v>
      </c>
      <c r="AT11" s="370" t="s">
        <v>1820</v>
      </c>
      <c r="AU11" s="370" t="s">
        <v>1820</v>
      </c>
      <c r="AV11" s="370" t="s">
        <v>1820</v>
      </c>
      <c r="AW11" s="370" t="s">
        <v>1820</v>
      </c>
      <c r="AX11" s="370" t="s">
        <v>1820</v>
      </c>
      <c r="AY11" s="370" t="s">
        <v>1820</v>
      </c>
      <c r="AZ11" s="370" t="s">
        <v>1820</v>
      </c>
      <c r="BA11" s="370" t="s">
        <v>1820</v>
      </c>
      <c r="BB11" s="370" t="s">
        <v>1820</v>
      </c>
      <c r="BC11" s="99" t="s">
        <v>1820</v>
      </c>
      <c r="BD11" s="99" t="s">
        <v>1820</v>
      </c>
      <c r="BE11" t="s">
        <v>1820</v>
      </c>
      <c r="BF11">
        <v>0.26356071396663733</v>
      </c>
      <c r="BG11" s="59">
        <v>7297</v>
      </c>
    </row>
    <row r="12" spans="1:59" hidden="1">
      <c r="A12" s="370" t="s">
        <v>1820</v>
      </c>
      <c r="B12" s="370">
        <v>533.25</v>
      </c>
      <c r="C12" s="370">
        <v>533.15</v>
      </c>
      <c r="D12" s="370">
        <v>474.01</v>
      </c>
      <c r="E12" s="370">
        <v>592.39</v>
      </c>
      <c r="F12" s="370">
        <v>592.39</v>
      </c>
      <c r="G12" s="370">
        <v>806.82</v>
      </c>
      <c r="H12" s="370">
        <v>795.22</v>
      </c>
      <c r="I12" s="370">
        <v>892.81</v>
      </c>
      <c r="J12" s="370">
        <v>414.72</v>
      </c>
      <c r="K12" s="370">
        <v>890.75</v>
      </c>
      <c r="L12" s="370">
        <v>533.62</v>
      </c>
      <c r="M12" s="370">
        <v>593.05999999999995</v>
      </c>
      <c r="N12" s="370" t="s">
        <v>1820</v>
      </c>
      <c r="O12" s="370">
        <v>592.92999999999995</v>
      </c>
      <c r="P12" s="370">
        <v>592.5</v>
      </c>
      <c r="Q12" s="370">
        <v>893.39</v>
      </c>
      <c r="R12" s="370">
        <v>890.73</v>
      </c>
      <c r="S12" s="370">
        <v>450.7</v>
      </c>
      <c r="T12" s="370">
        <v>895.53</v>
      </c>
      <c r="U12" s="370">
        <v>524.30999999999995</v>
      </c>
      <c r="V12" s="370" t="s">
        <v>1820</v>
      </c>
      <c r="W12" s="370" t="s">
        <v>1820</v>
      </c>
      <c r="X12" s="370" t="s">
        <v>1820</v>
      </c>
      <c r="Y12" s="370" t="s">
        <v>1820</v>
      </c>
      <c r="Z12" s="370" t="s">
        <v>1820</v>
      </c>
      <c r="AA12" s="370" t="s">
        <v>1820</v>
      </c>
      <c r="AB12" s="370" t="s">
        <v>1820</v>
      </c>
      <c r="AC12" s="370" t="s">
        <v>1820</v>
      </c>
      <c r="AD12" s="370" t="s">
        <v>1820</v>
      </c>
      <c r="AE12" s="370" t="s">
        <v>1820</v>
      </c>
      <c r="AF12" s="370" t="s">
        <v>1820</v>
      </c>
      <c r="AG12" s="370" t="s">
        <v>1820</v>
      </c>
      <c r="AH12" s="370" t="s">
        <v>1820</v>
      </c>
      <c r="AI12" s="370" t="s">
        <v>1820</v>
      </c>
      <c r="AJ12" s="370" t="s">
        <v>1820</v>
      </c>
      <c r="AK12" s="370" t="s">
        <v>1820</v>
      </c>
      <c r="AL12" s="370" t="s">
        <v>1820</v>
      </c>
      <c r="AM12" s="370" t="s">
        <v>1820</v>
      </c>
      <c r="AN12" s="370" t="s">
        <v>1820</v>
      </c>
      <c r="AO12" s="370" t="s">
        <v>1820</v>
      </c>
      <c r="AP12" s="370" t="s">
        <v>1820</v>
      </c>
      <c r="AQ12" s="370" t="s">
        <v>1820</v>
      </c>
      <c r="AR12" s="370" t="s">
        <v>1820</v>
      </c>
      <c r="AS12" s="370" t="s">
        <v>1820</v>
      </c>
      <c r="AT12" s="370" t="s">
        <v>1820</v>
      </c>
      <c r="AU12" s="370" t="s">
        <v>1820</v>
      </c>
      <c r="AV12" s="370" t="s">
        <v>1820</v>
      </c>
      <c r="AW12" s="370" t="s">
        <v>1820</v>
      </c>
      <c r="AX12" s="370" t="s">
        <v>1820</v>
      </c>
      <c r="AY12" s="370" t="s">
        <v>1820</v>
      </c>
      <c r="AZ12" s="370" t="s">
        <v>1820</v>
      </c>
      <c r="BA12" s="370" t="s">
        <v>1820</v>
      </c>
      <c r="BB12" s="370" t="s">
        <v>1820</v>
      </c>
      <c r="BC12" s="99" t="s">
        <v>1820</v>
      </c>
      <c r="BD12" s="99" t="s">
        <v>1820</v>
      </c>
      <c r="BE12" t="s">
        <v>1820</v>
      </c>
      <c r="BF12">
        <v>0.25619868285025077</v>
      </c>
      <c r="BG12" s="59">
        <v>7196</v>
      </c>
    </row>
    <row r="13" spans="1:59" hidden="1">
      <c r="A13" s="370" t="s">
        <v>1820</v>
      </c>
      <c r="B13" s="370">
        <v>534.29</v>
      </c>
      <c r="C13" s="370">
        <v>534.21</v>
      </c>
      <c r="D13" s="370">
        <v>474.3</v>
      </c>
      <c r="E13" s="370">
        <v>593.57000000000005</v>
      </c>
      <c r="F13" s="370">
        <v>593.57000000000005</v>
      </c>
      <c r="G13" s="370">
        <v>808.07</v>
      </c>
      <c r="H13" s="370">
        <v>797.27</v>
      </c>
      <c r="I13" s="370">
        <v>894.44</v>
      </c>
      <c r="J13" s="370">
        <v>415.08</v>
      </c>
      <c r="K13" s="370">
        <v>892.32</v>
      </c>
      <c r="L13" s="370">
        <v>534.37</v>
      </c>
      <c r="M13" s="370">
        <v>593.83000000000004</v>
      </c>
      <c r="N13" s="370" t="s">
        <v>1820</v>
      </c>
      <c r="O13" s="370">
        <v>593.76</v>
      </c>
      <c r="P13" s="370">
        <v>593.65</v>
      </c>
      <c r="Q13" s="370">
        <v>895.31</v>
      </c>
      <c r="R13" s="370">
        <v>892.31</v>
      </c>
      <c r="S13" s="370">
        <v>451.44</v>
      </c>
      <c r="T13" s="370">
        <v>896.59</v>
      </c>
      <c r="U13" s="370">
        <v>525.42999999999995</v>
      </c>
      <c r="V13" s="370" t="s">
        <v>1820</v>
      </c>
      <c r="W13" s="370" t="s">
        <v>1820</v>
      </c>
      <c r="X13" s="370" t="s">
        <v>1820</v>
      </c>
      <c r="Y13" s="370" t="s">
        <v>1820</v>
      </c>
      <c r="Z13" s="370" t="s">
        <v>1820</v>
      </c>
      <c r="AA13" s="370" t="s">
        <v>1820</v>
      </c>
      <c r="AB13" s="370" t="s">
        <v>1820</v>
      </c>
      <c r="AC13" s="370" t="s">
        <v>1820</v>
      </c>
      <c r="AD13" s="370" t="s">
        <v>1820</v>
      </c>
      <c r="AE13" s="370" t="s">
        <v>1820</v>
      </c>
      <c r="AF13" s="370" t="s">
        <v>1820</v>
      </c>
      <c r="AG13" s="370" t="s">
        <v>1820</v>
      </c>
      <c r="AH13" s="370" t="s">
        <v>1820</v>
      </c>
      <c r="AI13" s="370" t="s">
        <v>1820</v>
      </c>
      <c r="AJ13" s="370" t="s">
        <v>1820</v>
      </c>
      <c r="AK13" s="370" t="s">
        <v>1820</v>
      </c>
      <c r="AL13" s="370" t="s">
        <v>1820</v>
      </c>
      <c r="AM13" s="370" t="s">
        <v>1820</v>
      </c>
      <c r="AN13" s="370" t="s">
        <v>1820</v>
      </c>
      <c r="AO13" s="370" t="s">
        <v>1820</v>
      </c>
      <c r="AP13" s="370" t="s">
        <v>1820</v>
      </c>
      <c r="AQ13" s="370" t="s">
        <v>1820</v>
      </c>
      <c r="AR13" s="370" t="s">
        <v>1820</v>
      </c>
      <c r="AS13" s="370" t="s">
        <v>1820</v>
      </c>
      <c r="AT13" s="370" t="s">
        <v>1820</v>
      </c>
      <c r="AU13" s="370" t="s">
        <v>1820</v>
      </c>
      <c r="AV13" s="370" t="s">
        <v>1820</v>
      </c>
      <c r="AW13" s="370" t="s">
        <v>1820</v>
      </c>
      <c r="AX13" s="370" t="s">
        <v>1820</v>
      </c>
      <c r="AY13" s="370" t="s">
        <v>1820</v>
      </c>
      <c r="AZ13" s="370" t="s">
        <v>1820</v>
      </c>
      <c r="BA13" s="370" t="s">
        <v>1820</v>
      </c>
      <c r="BB13" s="370" t="s">
        <v>1820</v>
      </c>
      <c r="BC13" s="99" t="s">
        <v>1820</v>
      </c>
      <c r="BD13" s="99" t="s">
        <v>1820</v>
      </c>
      <c r="BE13" t="s">
        <v>1820</v>
      </c>
      <c r="BF13">
        <v>0.24736424551058697</v>
      </c>
      <c r="BG13" s="59">
        <v>7100</v>
      </c>
    </row>
    <row r="14" spans="1:59" hidden="1">
      <c r="A14" s="370" t="s">
        <v>1820</v>
      </c>
      <c r="B14" s="370">
        <v>535.39</v>
      </c>
      <c r="C14" s="370">
        <v>535.32000000000005</v>
      </c>
      <c r="D14" s="370">
        <v>475.91</v>
      </c>
      <c r="E14" s="370">
        <v>594.79999999999995</v>
      </c>
      <c r="F14" s="370">
        <v>594.79999999999995</v>
      </c>
      <c r="G14" s="370">
        <v>810.09</v>
      </c>
      <c r="H14" s="370">
        <v>799.1</v>
      </c>
      <c r="I14" s="370">
        <v>896.33</v>
      </c>
      <c r="J14" s="370">
        <v>416.27</v>
      </c>
      <c r="K14" s="370">
        <v>894.2</v>
      </c>
      <c r="L14" s="370">
        <v>536</v>
      </c>
      <c r="M14" s="370">
        <v>595.65</v>
      </c>
      <c r="N14" s="370" t="s">
        <v>1820</v>
      </c>
      <c r="O14" s="370">
        <v>595.57000000000005</v>
      </c>
      <c r="P14" s="370">
        <v>594.87</v>
      </c>
      <c r="Q14" s="370">
        <v>897.23</v>
      </c>
      <c r="R14" s="370">
        <v>894.21</v>
      </c>
      <c r="S14" s="370">
        <v>452.17</v>
      </c>
      <c r="T14" s="370">
        <v>898.87</v>
      </c>
      <c r="U14" s="370">
        <v>526.69000000000005</v>
      </c>
      <c r="V14" s="370" t="s">
        <v>1820</v>
      </c>
      <c r="W14" s="370" t="s">
        <v>1820</v>
      </c>
      <c r="X14" s="370" t="s">
        <v>1820</v>
      </c>
      <c r="Y14" s="370" t="s">
        <v>1820</v>
      </c>
      <c r="Z14" s="370" t="s">
        <v>1820</v>
      </c>
      <c r="AA14" s="370" t="s">
        <v>1820</v>
      </c>
      <c r="AB14" s="370" t="s">
        <v>1820</v>
      </c>
      <c r="AC14" s="370" t="s">
        <v>1820</v>
      </c>
      <c r="AD14" s="370" t="s">
        <v>1820</v>
      </c>
      <c r="AE14" s="370" t="s">
        <v>1820</v>
      </c>
      <c r="AF14" s="370" t="s">
        <v>1820</v>
      </c>
      <c r="AG14" s="370" t="s">
        <v>1820</v>
      </c>
      <c r="AH14" s="370" t="s">
        <v>1820</v>
      </c>
      <c r="AI14" s="370" t="s">
        <v>1820</v>
      </c>
      <c r="AJ14" s="370" t="s">
        <v>1820</v>
      </c>
      <c r="AK14" s="370" t="s">
        <v>1820</v>
      </c>
      <c r="AL14" s="370" t="s">
        <v>1820</v>
      </c>
      <c r="AM14" s="370" t="s">
        <v>1820</v>
      </c>
      <c r="AN14" s="370" t="s">
        <v>1820</v>
      </c>
      <c r="AO14" s="370" t="s">
        <v>1820</v>
      </c>
      <c r="AP14" s="370" t="s">
        <v>1820</v>
      </c>
      <c r="AQ14" s="370" t="s">
        <v>1820</v>
      </c>
      <c r="AR14" s="370" t="s">
        <v>1820</v>
      </c>
      <c r="AS14" s="370" t="s">
        <v>1820</v>
      </c>
      <c r="AT14" s="370" t="s">
        <v>1820</v>
      </c>
      <c r="AU14" s="370" t="s">
        <v>1820</v>
      </c>
      <c r="AV14" s="370" t="s">
        <v>1820</v>
      </c>
      <c r="AW14" s="370" t="s">
        <v>1820</v>
      </c>
      <c r="AX14" s="370" t="s">
        <v>1820</v>
      </c>
      <c r="AY14" s="370" t="s">
        <v>1820</v>
      </c>
      <c r="AZ14" s="370" t="s">
        <v>1820</v>
      </c>
      <c r="BA14" s="370" t="s">
        <v>1820</v>
      </c>
      <c r="BB14" s="370" t="s">
        <v>1820</v>
      </c>
      <c r="BC14" s="99" t="s">
        <v>1820</v>
      </c>
      <c r="BD14" s="99" t="s">
        <v>1820</v>
      </c>
      <c r="BE14" t="s">
        <v>1820</v>
      </c>
      <c r="BF14">
        <v>0.2400022143942005</v>
      </c>
      <c r="BG14" s="59">
        <v>6997</v>
      </c>
    </row>
    <row r="15" spans="1:59" hidden="1">
      <c r="A15" s="370" t="s">
        <v>1820</v>
      </c>
      <c r="B15" s="370">
        <v>536.57000000000005</v>
      </c>
      <c r="C15" s="370">
        <v>536.48</v>
      </c>
      <c r="D15" s="370">
        <v>476.64</v>
      </c>
      <c r="E15" s="370">
        <v>596.09</v>
      </c>
      <c r="F15" s="370">
        <v>596.09</v>
      </c>
      <c r="G15" s="370">
        <v>811.49</v>
      </c>
      <c r="H15" s="370">
        <v>800.54</v>
      </c>
      <c r="I15" s="370">
        <v>898.23</v>
      </c>
      <c r="J15" s="370">
        <v>417.03</v>
      </c>
      <c r="K15" s="370">
        <v>896.14</v>
      </c>
      <c r="L15" s="370">
        <v>536.91</v>
      </c>
      <c r="M15" s="370">
        <v>596.66999999999996</v>
      </c>
      <c r="N15" s="370" t="s">
        <v>1820</v>
      </c>
      <c r="O15" s="370">
        <v>596.58000000000004</v>
      </c>
      <c r="P15" s="370">
        <v>596.19000000000005</v>
      </c>
      <c r="Q15" s="370">
        <v>898.75</v>
      </c>
      <c r="R15" s="370">
        <v>896.14</v>
      </c>
      <c r="S15" s="370">
        <v>452.7</v>
      </c>
      <c r="T15" s="370">
        <v>900.73</v>
      </c>
      <c r="U15" s="370">
        <v>527.75</v>
      </c>
      <c r="V15" s="370" t="s">
        <v>1820</v>
      </c>
      <c r="W15" s="370" t="s">
        <v>1820</v>
      </c>
      <c r="X15" s="370" t="s">
        <v>1820</v>
      </c>
      <c r="Y15" s="370" t="s">
        <v>1820</v>
      </c>
      <c r="Z15" s="370" t="s">
        <v>1820</v>
      </c>
      <c r="AA15" s="370" t="s">
        <v>1820</v>
      </c>
      <c r="AB15" s="370" t="s">
        <v>1820</v>
      </c>
      <c r="AC15" s="370" t="s">
        <v>1820</v>
      </c>
      <c r="AD15" s="370" t="s">
        <v>1820</v>
      </c>
      <c r="AE15" s="370" t="s">
        <v>1820</v>
      </c>
      <c r="AF15" s="370" t="s">
        <v>1820</v>
      </c>
      <c r="AG15" s="370" t="s">
        <v>1820</v>
      </c>
      <c r="AH15" s="370" t="s">
        <v>1820</v>
      </c>
      <c r="AI15" s="370" t="s">
        <v>1820</v>
      </c>
      <c r="AJ15" s="370" t="s">
        <v>1820</v>
      </c>
      <c r="AK15" s="370" t="s">
        <v>1820</v>
      </c>
      <c r="AL15" s="370" t="s">
        <v>1820</v>
      </c>
      <c r="AM15" s="370" t="s">
        <v>1820</v>
      </c>
      <c r="AN15" s="370" t="s">
        <v>1820</v>
      </c>
      <c r="AO15" s="370" t="s">
        <v>1820</v>
      </c>
      <c r="AP15" s="370" t="s">
        <v>1820</v>
      </c>
      <c r="AQ15" s="370" t="s">
        <v>1820</v>
      </c>
      <c r="AR15" s="370" t="s">
        <v>1820</v>
      </c>
      <c r="AS15" s="370" t="s">
        <v>1820</v>
      </c>
      <c r="AT15" s="370" t="s">
        <v>1820</v>
      </c>
      <c r="AU15" s="370" t="s">
        <v>1820</v>
      </c>
      <c r="AV15" s="370" t="s">
        <v>1820</v>
      </c>
      <c r="AW15" s="370" t="s">
        <v>1820</v>
      </c>
      <c r="AX15" s="370" t="s">
        <v>1820</v>
      </c>
      <c r="AY15" s="370" t="s">
        <v>1820</v>
      </c>
      <c r="AZ15" s="370" t="s">
        <v>1820</v>
      </c>
      <c r="BA15" s="370" t="s">
        <v>1820</v>
      </c>
      <c r="BB15" s="370" t="s">
        <v>1820</v>
      </c>
      <c r="BC15" s="99" t="s">
        <v>1820</v>
      </c>
      <c r="BD15" s="99" t="s">
        <v>1820</v>
      </c>
      <c r="BE15" t="s">
        <v>1820</v>
      </c>
      <c r="BF15">
        <v>0.23264018327781394</v>
      </c>
      <c r="BG15" s="59">
        <v>6899</v>
      </c>
    </row>
    <row r="16" spans="1:59" hidden="1">
      <c r="A16" s="370" t="s">
        <v>1820</v>
      </c>
      <c r="B16" s="370">
        <v>537.79</v>
      </c>
      <c r="C16" s="370">
        <v>537.71</v>
      </c>
      <c r="D16" s="370">
        <v>477.79</v>
      </c>
      <c r="E16" s="370">
        <v>597.45000000000005</v>
      </c>
      <c r="F16" s="370">
        <v>597.45000000000005</v>
      </c>
      <c r="G16" s="370">
        <v>813.54</v>
      </c>
      <c r="H16" s="370">
        <v>802.28</v>
      </c>
      <c r="I16" s="370">
        <v>900.34</v>
      </c>
      <c r="J16" s="370">
        <v>418.05</v>
      </c>
      <c r="K16" s="370">
        <v>898.21</v>
      </c>
      <c r="L16" s="370">
        <v>538.12</v>
      </c>
      <c r="M16" s="370">
        <v>598.01</v>
      </c>
      <c r="N16" s="370" t="s">
        <v>1820</v>
      </c>
      <c r="O16" s="370">
        <v>597.92999999999995</v>
      </c>
      <c r="P16" s="370">
        <v>597.54</v>
      </c>
      <c r="Q16" s="370">
        <v>900.83</v>
      </c>
      <c r="R16" s="370">
        <v>898.23</v>
      </c>
      <c r="S16" s="370">
        <v>453.61</v>
      </c>
      <c r="T16" s="370">
        <v>902.97</v>
      </c>
      <c r="U16" s="370">
        <v>528.89</v>
      </c>
      <c r="V16" s="370" t="s">
        <v>1820</v>
      </c>
      <c r="W16" s="370" t="s">
        <v>1820</v>
      </c>
      <c r="X16" s="370" t="s">
        <v>1820</v>
      </c>
      <c r="Y16" s="370" t="s">
        <v>1820</v>
      </c>
      <c r="Z16" s="370" t="s">
        <v>1820</v>
      </c>
      <c r="AA16" s="370" t="s">
        <v>1820</v>
      </c>
      <c r="AB16" s="370" t="s">
        <v>1820</v>
      </c>
      <c r="AC16" s="370" t="s">
        <v>1820</v>
      </c>
      <c r="AD16" s="370" t="s">
        <v>1820</v>
      </c>
      <c r="AE16" s="370" t="s">
        <v>1820</v>
      </c>
      <c r="AF16" s="370" t="s">
        <v>1820</v>
      </c>
      <c r="AG16" s="370" t="s">
        <v>1820</v>
      </c>
      <c r="AH16" s="370" t="s">
        <v>1820</v>
      </c>
      <c r="AI16" s="370" t="s">
        <v>1820</v>
      </c>
      <c r="AJ16" s="370" t="s">
        <v>1820</v>
      </c>
      <c r="AK16" s="370" t="s">
        <v>1820</v>
      </c>
      <c r="AL16" s="370" t="s">
        <v>1820</v>
      </c>
      <c r="AM16" s="370" t="s">
        <v>1820</v>
      </c>
      <c r="AN16" s="370" t="s">
        <v>1820</v>
      </c>
      <c r="AO16" s="370" t="s">
        <v>1820</v>
      </c>
      <c r="AP16" s="370" t="s">
        <v>1820</v>
      </c>
      <c r="AQ16" s="370" t="s">
        <v>1820</v>
      </c>
      <c r="AR16" s="370" t="s">
        <v>1820</v>
      </c>
      <c r="AS16" s="370" t="s">
        <v>1820</v>
      </c>
      <c r="AT16" s="370" t="s">
        <v>1820</v>
      </c>
      <c r="AU16" s="370" t="s">
        <v>1820</v>
      </c>
      <c r="AV16" s="370" t="s">
        <v>1820</v>
      </c>
      <c r="AW16" s="370" t="s">
        <v>1820</v>
      </c>
      <c r="AX16" s="370" t="s">
        <v>1820</v>
      </c>
      <c r="AY16" s="370" t="s">
        <v>1820</v>
      </c>
      <c r="AZ16" s="370" t="s">
        <v>1820</v>
      </c>
      <c r="BA16" s="370" t="s">
        <v>1820</v>
      </c>
      <c r="BB16" s="370" t="s">
        <v>1820</v>
      </c>
      <c r="BC16" s="99" t="s">
        <v>1820</v>
      </c>
      <c r="BD16" s="99" t="s">
        <v>1820</v>
      </c>
      <c r="BE16" t="s">
        <v>1820</v>
      </c>
      <c r="BF16">
        <v>0.22527815216142741</v>
      </c>
      <c r="BG16" s="59">
        <v>6797</v>
      </c>
    </row>
    <row r="17" spans="1:59" hidden="1">
      <c r="A17" s="370" t="s">
        <v>1820</v>
      </c>
      <c r="B17" s="370">
        <v>538.85</v>
      </c>
      <c r="C17" s="370">
        <v>538.75</v>
      </c>
      <c r="D17" s="370">
        <v>478.74</v>
      </c>
      <c r="E17" s="370">
        <v>598.6</v>
      </c>
      <c r="F17" s="370">
        <v>598.6</v>
      </c>
      <c r="G17" s="370">
        <v>815.13</v>
      </c>
      <c r="H17" s="370">
        <v>804.17</v>
      </c>
      <c r="I17" s="370">
        <v>902.01</v>
      </c>
      <c r="J17" s="370">
        <v>418.95</v>
      </c>
      <c r="K17" s="370">
        <v>899.92</v>
      </c>
      <c r="L17" s="370">
        <v>539.45000000000005</v>
      </c>
      <c r="M17" s="370">
        <v>599.58000000000004</v>
      </c>
      <c r="N17" s="370" t="s">
        <v>1820</v>
      </c>
      <c r="O17" s="370">
        <v>599.41</v>
      </c>
      <c r="P17" s="370">
        <v>598.73</v>
      </c>
      <c r="Q17" s="370">
        <v>903.01</v>
      </c>
      <c r="R17" s="370">
        <v>900.23</v>
      </c>
      <c r="S17" s="370">
        <v>454.28</v>
      </c>
      <c r="T17" s="370">
        <v>905.36</v>
      </c>
      <c r="U17" s="370">
        <v>530.01</v>
      </c>
      <c r="V17" s="370" t="s">
        <v>1820</v>
      </c>
      <c r="W17" s="370" t="s">
        <v>1820</v>
      </c>
      <c r="X17" s="370" t="s">
        <v>1820</v>
      </c>
      <c r="Y17" s="370" t="s">
        <v>1820</v>
      </c>
      <c r="Z17" s="370" t="s">
        <v>1820</v>
      </c>
      <c r="AA17" s="370" t="s">
        <v>1820</v>
      </c>
      <c r="AB17" s="370" t="s">
        <v>1820</v>
      </c>
      <c r="AC17" s="370" t="s">
        <v>1820</v>
      </c>
      <c r="AD17" s="370" t="s">
        <v>1820</v>
      </c>
      <c r="AE17" s="370" t="s">
        <v>1820</v>
      </c>
      <c r="AF17" s="370" t="s">
        <v>1820</v>
      </c>
      <c r="AG17" s="370" t="s">
        <v>1820</v>
      </c>
      <c r="AH17" s="370" t="s">
        <v>1820</v>
      </c>
      <c r="AI17" s="370" t="s">
        <v>1820</v>
      </c>
      <c r="AJ17" s="370" t="s">
        <v>1820</v>
      </c>
      <c r="AK17" s="370" t="s">
        <v>1820</v>
      </c>
      <c r="AL17" s="370" t="s">
        <v>1820</v>
      </c>
      <c r="AM17" s="370" t="s">
        <v>1820</v>
      </c>
      <c r="AN17" s="370" t="s">
        <v>1820</v>
      </c>
      <c r="AO17" s="370" t="s">
        <v>1820</v>
      </c>
      <c r="AP17" s="370" t="s">
        <v>1820</v>
      </c>
      <c r="AQ17" s="370" t="s">
        <v>1820</v>
      </c>
      <c r="AR17" s="370" t="s">
        <v>1820</v>
      </c>
      <c r="AS17" s="370" t="s">
        <v>1820</v>
      </c>
      <c r="AT17" s="370" t="s">
        <v>1820</v>
      </c>
      <c r="AU17" s="370" t="s">
        <v>1820</v>
      </c>
      <c r="AV17" s="370" t="s">
        <v>1820</v>
      </c>
      <c r="AW17" s="370" t="s">
        <v>1820</v>
      </c>
      <c r="AX17" s="370" t="s">
        <v>1820</v>
      </c>
      <c r="AY17" s="370" t="s">
        <v>1820</v>
      </c>
      <c r="AZ17" s="370" t="s">
        <v>1820</v>
      </c>
      <c r="BA17" s="370" t="s">
        <v>1820</v>
      </c>
      <c r="BB17" s="370" t="s">
        <v>1820</v>
      </c>
      <c r="BC17" s="99" t="s">
        <v>1820</v>
      </c>
      <c r="BD17" s="99" t="s">
        <v>1820</v>
      </c>
      <c r="BE17" t="s">
        <v>1820</v>
      </c>
      <c r="BF17">
        <v>0.21644371482176361</v>
      </c>
      <c r="BG17" s="59">
        <v>6697</v>
      </c>
    </row>
    <row r="18" spans="1:59" hidden="1">
      <c r="A18" s="370" t="s">
        <v>1820</v>
      </c>
      <c r="B18" s="370">
        <v>540.28</v>
      </c>
      <c r="C18" s="370">
        <v>540.14</v>
      </c>
      <c r="D18" s="370">
        <v>478.93</v>
      </c>
      <c r="E18" s="370">
        <v>600.15</v>
      </c>
      <c r="F18" s="370">
        <v>600.15</v>
      </c>
      <c r="G18" s="370">
        <v>817.15</v>
      </c>
      <c r="H18" s="370">
        <v>805.24</v>
      </c>
      <c r="I18" s="370">
        <v>904.23</v>
      </c>
      <c r="J18" s="370">
        <v>419.28</v>
      </c>
      <c r="K18" s="370">
        <v>902.21</v>
      </c>
      <c r="L18" s="370">
        <v>539.65</v>
      </c>
      <c r="M18" s="370">
        <v>599.82000000000005</v>
      </c>
      <c r="N18" s="370" t="s">
        <v>1820</v>
      </c>
      <c r="O18" s="370">
        <v>599.63</v>
      </c>
      <c r="P18" s="370">
        <v>600.30999999999995</v>
      </c>
      <c r="Q18" s="370">
        <v>904.56</v>
      </c>
      <c r="R18" s="370">
        <v>902.19</v>
      </c>
      <c r="S18" s="370">
        <v>454.45</v>
      </c>
      <c r="T18" s="370">
        <v>907.29</v>
      </c>
      <c r="U18" s="370">
        <v>530.95000000000005</v>
      </c>
      <c r="V18" s="370" t="s">
        <v>1820</v>
      </c>
      <c r="W18" s="370" t="s">
        <v>1820</v>
      </c>
      <c r="X18" s="370" t="s">
        <v>1820</v>
      </c>
      <c r="Y18" s="370" t="s">
        <v>1820</v>
      </c>
      <c r="Z18" s="370" t="s">
        <v>1820</v>
      </c>
      <c r="AA18" s="370" t="s">
        <v>1820</v>
      </c>
      <c r="AB18" s="370" t="s">
        <v>1820</v>
      </c>
      <c r="AC18" s="370" t="s">
        <v>1820</v>
      </c>
      <c r="AD18" s="370" t="s">
        <v>1820</v>
      </c>
      <c r="AE18" s="370" t="s">
        <v>1820</v>
      </c>
      <c r="AF18" s="370" t="s">
        <v>1820</v>
      </c>
      <c r="AG18" s="370" t="s">
        <v>1820</v>
      </c>
      <c r="AH18" s="370" t="s">
        <v>1820</v>
      </c>
      <c r="AI18" s="370" t="s">
        <v>1820</v>
      </c>
      <c r="AJ18" s="370" t="s">
        <v>1820</v>
      </c>
      <c r="AK18" s="370" t="s">
        <v>1820</v>
      </c>
      <c r="AL18" s="370" t="s">
        <v>1820</v>
      </c>
      <c r="AM18" s="370" t="s">
        <v>1820</v>
      </c>
      <c r="AN18" s="370" t="s">
        <v>1820</v>
      </c>
      <c r="AO18" s="370" t="s">
        <v>1820</v>
      </c>
      <c r="AP18" s="370" t="s">
        <v>1820</v>
      </c>
      <c r="AQ18" s="370" t="s">
        <v>1820</v>
      </c>
      <c r="AR18" s="370" t="s">
        <v>1820</v>
      </c>
      <c r="AS18" s="370" t="s">
        <v>1820</v>
      </c>
      <c r="AT18" s="370" t="s">
        <v>1820</v>
      </c>
      <c r="AU18" s="370" t="s">
        <v>1820</v>
      </c>
      <c r="AV18" s="370" t="s">
        <v>1820</v>
      </c>
      <c r="AW18" s="370" t="s">
        <v>1820</v>
      </c>
      <c r="AX18" s="370" t="s">
        <v>1820</v>
      </c>
      <c r="AY18" s="370" t="s">
        <v>1820</v>
      </c>
      <c r="AZ18" s="370" t="s">
        <v>1820</v>
      </c>
      <c r="BA18" s="370" t="s">
        <v>1820</v>
      </c>
      <c r="BB18" s="370" t="s">
        <v>1820</v>
      </c>
      <c r="BC18" s="99" t="s">
        <v>1820</v>
      </c>
      <c r="BD18" s="99" t="s">
        <v>1820</v>
      </c>
      <c r="BE18" t="s">
        <v>1820</v>
      </c>
      <c r="BF18">
        <v>0.20908168370537705</v>
      </c>
      <c r="BG18" s="59">
        <v>6598</v>
      </c>
    </row>
    <row r="19" spans="1:59" hidden="1">
      <c r="A19" s="370" t="s">
        <v>1820</v>
      </c>
      <c r="B19" s="370">
        <v>541.34</v>
      </c>
      <c r="C19" s="370">
        <v>541.16999999999996</v>
      </c>
      <c r="D19" s="370">
        <v>480.35</v>
      </c>
      <c r="E19" s="370">
        <v>601.29</v>
      </c>
      <c r="F19" s="370">
        <v>601.29</v>
      </c>
      <c r="G19" s="370">
        <v>818.92</v>
      </c>
      <c r="H19" s="370">
        <v>807.27</v>
      </c>
      <c r="I19" s="370">
        <v>906</v>
      </c>
      <c r="J19" s="370">
        <v>420.45</v>
      </c>
      <c r="K19" s="370">
        <v>903.93</v>
      </c>
      <c r="L19" s="370">
        <v>541.29999999999995</v>
      </c>
      <c r="M19" s="370">
        <v>601.65</v>
      </c>
      <c r="N19" s="370" t="s">
        <v>1820</v>
      </c>
      <c r="O19" s="370">
        <v>601.47</v>
      </c>
      <c r="P19" s="370">
        <v>601.49</v>
      </c>
      <c r="Q19" s="370">
        <v>906.11</v>
      </c>
      <c r="R19" s="370">
        <v>903.94</v>
      </c>
      <c r="S19" s="370">
        <v>455.49</v>
      </c>
      <c r="T19" s="370">
        <v>909.21</v>
      </c>
      <c r="U19" s="370">
        <v>532.22</v>
      </c>
      <c r="V19" s="370" t="s">
        <v>1820</v>
      </c>
      <c r="W19" s="370" t="s">
        <v>1820</v>
      </c>
      <c r="X19" s="370" t="s">
        <v>1820</v>
      </c>
      <c r="Y19" s="370" t="s">
        <v>1820</v>
      </c>
      <c r="Z19" s="370" t="s">
        <v>1820</v>
      </c>
      <c r="AA19" s="370" t="s">
        <v>1820</v>
      </c>
      <c r="AB19" s="370" t="s">
        <v>1820</v>
      </c>
      <c r="AC19" s="370" t="s">
        <v>1820</v>
      </c>
      <c r="AD19" s="370" t="s">
        <v>1820</v>
      </c>
      <c r="AE19" s="370" t="s">
        <v>1820</v>
      </c>
      <c r="AF19" s="370" t="s">
        <v>1820</v>
      </c>
      <c r="AG19" s="370" t="s">
        <v>1820</v>
      </c>
      <c r="AH19" s="370" t="s">
        <v>1820</v>
      </c>
      <c r="AI19" s="370" t="s">
        <v>1820</v>
      </c>
      <c r="AJ19" s="370" t="s">
        <v>1820</v>
      </c>
      <c r="AK19" s="370" t="s">
        <v>1820</v>
      </c>
      <c r="AL19" s="370" t="s">
        <v>1820</v>
      </c>
      <c r="AM19" s="370" t="s">
        <v>1820</v>
      </c>
      <c r="AN19" s="370" t="s">
        <v>1820</v>
      </c>
      <c r="AO19" s="370" t="s">
        <v>1820</v>
      </c>
      <c r="AP19" s="370" t="s">
        <v>1820</v>
      </c>
      <c r="AQ19" s="370" t="s">
        <v>1820</v>
      </c>
      <c r="AR19" s="370" t="s">
        <v>1820</v>
      </c>
      <c r="AS19" s="370" t="s">
        <v>1820</v>
      </c>
      <c r="AT19" s="370" t="s">
        <v>1820</v>
      </c>
      <c r="AU19" s="370" t="s">
        <v>1820</v>
      </c>
      <c r="AV19" s="370" t="s">
        <v>1820</v>
      </c>
      <c r="AW19" s="370" t="s">
        <v>1820</v>
      </c>
      <c r="AX19" s="370" t="s">
        <v>1820</v>
      </c>
      <c r="AY19" s="370" t="s">
        <v>1820</v>
      </c>
      <c r="AZ19" s="370" t="s">
        <v>1820</v>
      </c>
      <c r="BA19" s="370" t="s">
        <v>1820</v>
      </c>
      <c r="BB19" s="370" t="s">
        <v>1820</v>
      </c>
      <c r="BC19" s="99" t="s">
        <v>1820</v>
      </c>
      <c r="BD19" s="99" t="s">
        <v>1820</v>
      </c>
      <c r="BE19" t="s">
        <v>1820</v>
      </c>
      <c r="BF19">
        <v>0.20171965258899055</v>
      </c>
      <c r="BG19" s="59">
        <v>6499</v>
      </c>
    </row>
    <row r="20" spans="1:59" hidden="1">
      <c r="A20" s="370" t="s">
        <v>1820</v>
      </c>
      <c r="B20" s="370">
        <v>542.26</v>
      </c>
      <c r="C20" s="370">
        <v>542.15</v>
      </c>
      <c r="D20" s="370">
        <v>481.19</v>
      </c>
      <c r="E20" s="370">
        <v>602.39</v>
      </c>
      <c r="F20" s="370">
        <v>602.39</v>
      </c>
      <c r="G20" s="370">
        <v>820.23</v>
      </c>
      <c r="H20" s="370">
        <v>808.99</v>
      </c>
      <c r="I20" s="370">
        <v>907.65</v>
      </c>
      <c r="J20" s="370">
        <v>421.19</v>
      </c>
      <c r="K20" s="370">
        <v>905.57</v>
      </c>
      <c r="L20" s="370">
        <v>542.23</v>
      </c>
      <c r="M20" s="370">
        <v>602.63</v>
      </c>
      <c r="N20" s="370" t="s">
        <v>1820</v>
      </c>
      <c r="O20" s="370">
        <v>602.5</v>
      </c>
      <c r="P20" s="370">
        <v>602.51</v>
      </c>
      <c r="Q20" s="370">
        <v>907.64</v>
      </c>
      <c r="R20" s="370">
        <v>905.57</v>
      </c>
      <c r="S20" s="370">
        <v>456.26</v>
      </c>
      <c r="T20" s="370">
        <v>909.54</v>
      </c>
      <c r="U20" s="370">
        <v>533.41</v>
      </c>
      <c r="V20" s="370" t="s">
        <v>1820</v>
      </c>
      <c r="W20" s="370" t="s">
        <v>1820</v>
      </c>
      <c r="X20" s="370" t="s">
        <v>1820</v>
      </c>
      <c r="Y20" s="370" t="s">
        <v>1820</v>
      </c>
      <c r="Z20" s="370" t="s">
        <v>1820</v>
      </c>
      <c r="AA20" s="370" t="s">
        <v>1820</v>
      </c>
      <c r="AB20" s="370" t="s">
        <v>1820</v>
      </c>
      <c r="AC20" s="370" t="s">
        <v>1820</v>
      </c>
      <c r="AD20" s="370" t="s">
        <v>1820</v>
      </c>
      <c r="AE20" s="370" t="s">
        <v>1820</v>
      </c>
      <c r="AF20" s="370" t="s">
        <v>1820</v>
      </c>
      <c r="AG20" s="370" t="s">
        <v>1820</v>
      </c>
      <c r="AH20" s="370" t="s">
        <v>1820</v>
      </c>
      <c r="AI20" s="370" t="s">
        <v>1820</v>
      </c>
      <c r="AJ20" s="370" t="s">
        <v>1820</v>
      </c>
      <c r="AK20" s="370" t="s">
        <v>1820</v>
      </c>
      <c r="AL20" s="370" t="s">
        <v>1820</v>
      </c>
      <c r="AM20" s="370" t="s">
        <v>1820</v>
      </c>
      <c r="AN20" s="370" t="s">
        <v>1820</v>
      </c>
      <c r="AO20" s="370" t="s">
        <v>1820</v>
      </c>
      <c r="AP20" s="370" t="s">
        <v>1820</v>
      </c>
      <c r="AQ20" s="370" t="s">
        <v>1820</v>
      </c>
      <c r="AR20" s="370" t="s">
        <v>1820</v>
      </c>
      <c r="AS20" s="370" t="s">
        <v>1820</v>
      </c>
      <c r="AT20" s="370" t="s">
        <v>1820</v>
      </c>
      <c r="AU20" s="370" t="s">
        <v>1820</v>
      </c>
      <c r="AV20" s="370" t="s">
        <v>1820</v>
      </c>
      <c r="AW20" s="370" t="s">
        <v>1820</v>
      </c>
      <c r="AX20" s="370" t="s">
        <v>1820</v>
      </c>
      <c r="AY20" s="370" t="s">
        <v>1820</v>
      </c>
      <c r="AZ20" s="370" t="s">
        <v>1820</v>
      </c>
      <c r="BA20" s="370" t="s">
        <v>1820</v>
      </c>
      <c r="BB20" s="370" t="s">
        <v>1820</v>
      </c>
      <c r="BC20" s="99" t="s">
        <v>1820</v>
      </c>
      <c r="BD20" s="99" t="s">
        <v>1820</v>
      </c>
      <c r="BE20" t="s">
        <v>1820</v>
      </c>
      <c r="BF20">
        <v>0.19435762147260408</v>
      </c>
      <c r="BG20" s="59">
        <v>6398</v>
      </c>
    </row>
    <row r="21" spans="1:59" hidden="1">
      <c r="A21" s="370" t="s">
        <v>1820</v>
      </c>
      <c r="B21" s="370">
        <v>543.16999999999996</v>
      </c>
      <c r="C21" s="370">
        <v>543.04</v>
      </c>
      <c r="D21" s="370">
        <v>481.85</v>
      </c>
      <c r="E21" s="370">
        <v>603.37</v>
      </c>
      <c r="F21" s="370">
        <v>603.37</v>
      </c>
      <c r="G21" s="370">
        <v>821.46</v>
      </c>
      <c r="H21" s="370">
        <v>810.59</v>
      </c>
      <c r="I21" s="370">
        <v>909.06</v>
      </c>
      <c r="J21" s="370">
        <v>421.78</v>
      </c>
      <c r="K21" s="370">
        <v>907.01</v>
      </c>
      <c r="L21" s="370">
        <v>543.1</v>
      </c>
      <c r="M21" s="370">
        <v>603.63</v>
      </c>
      <c r="N21" s="370" t="s">
        <v>1820</v>
      </c>
      <c r="O21" s="370">
        <v>603.47</v>
      </c>
      <c r="P21" s="370">
        <v>603.52</v>
      </c>
      <c r="Q21" s="370">
        <v>909.04</v>
      </c>
      <c r="R21" s="370">
        <v>906.99</v>
      </c>
      <c r="S21" s="370">
        <v>456.78</v>
      </c>
      <c r="T21" s="370">
        <v>910.42</v>
      </c>
      <c r="U21" s="370">
        <v>534.42999999999995</v>
      </c>
      <c r="V21" s="370" t="s">
        <v>1820</v>
      </c>
      <c r="W21" s="370" t="s">
        <v>1820</v>
      </c>
      <c r="X21" s="370" t="s">
        <v>1820</v>
      </c>
      <c r="Y21" s="370" t="s">
        <v>1820</v>
      </c>
      <c r="Z21" s="370" t="s">
        <v>1820</v>
      </c>
      <c r="AA21" s="370" t="s">
        <v>1820</v>
      </c>
      <c r="AB21" s="370" t="s">
        <v>1820</v>
      </c>
      <c r="AC21" s="370" t="s">
        <v>1820</v>
      </c>
      <c r="AD21" s="370" t="s">
        <v>1820</v>
      </c>
      <c r="AE21" s="370" t="s">
        <v>1820</v>
      </c>
      <c r="AF21" s="370" t="s">
        <v>1820</v>
      </c>
      <c r="AG21" s="370" t="s">
        <v>1820</v>
      </c>
      <c r="AH21" s="370" t="s">
        <v>1820</v>
      </c>
      <c r="AI21" s="370" t="s">
        <v>1820</v>
      </c>
      <c r="AJ21" s="370" t="s">
        <v>1820</v>
      </c>
      <c r="AK21" s="370" t="s">
        <v>1820</v>
      </c>
      <c r="AL21" s="370" t="s">
        <v>1820</v>
      </c>
      <c r="AM21" s="370" t="s">
        <v>1820</v>
      </c>
      <c r="AN21" s="370" t="s">
        <v>1820</v>
      </c>
      <c r="AO21" s="370" t="s">
        <v>1820</v>
      </c>
      <c r="AP21" s="370" t="s">
        <v>1820</v>
      </c>
      <c r="AQ21" s="370" t="s">
        <v>1820</v>
      </c>
      <c r="AR21" s="370" t="s">
        <v>1820</v>
      </c>
      <c r="AS21" s="370" t="s">
        <v>1820</v>
      </c>
      <c r="AT21" s="370" t="s">
        <v>1820</v>
      </c>
      <c r="AU21" s="370" t="s">
        <v>1820</v>
      </c>
      <c r="AV21" s="370" t="s">
        <v>1820</v>
      </c>
      <c r="AW21" s="370" t="s">
        <v>1820</v>
      </c>
      <c r="AX21" s="370" t="s">
        <v>1820</v>
      </c>
      <c r="AY21" s="370" t="s">
        <v>1820</v>
      </c>
      <c r="AZ21" s="370" t="s">
        <v>1820</v>
      </c>
      <c r="BA21" s="370" t="s">
        <v>1820</v>
      </c>
      <c r="BB21" s="370" t="s">
        <v>1820</v>
      </c>
      <c r="BC21" s="99" t="s">
        <v>1820</v>
      </c>
      <c r="BD21" s="99" t="s">
        <v>1820</v>
      </c>
      <c r="BE21" t="s">
        <v>1820</v>
      </c>
      <c r="BF21">
        <v>0.18552318413294022</v>
      </c>
      <c r="BG21" s="59">
        <v>6298</v>
      </c>
    </row>
    <row r="22" spans="1:59" hidden="1">
      <c r="A22" s="370" t="s">
        <v>1820</v>
      </c>
      <c r="B22" s="370">
        <v>543.88</v>
      </c>
      <c r="C22" s="370">
        <v>543.75</v>
      </c>
      <c r="D22" s="370">
        <v>482.71</v>
      </c>
      <c r="E22" s="370">
        <v>604.16</v>
      </c>
      <c r="F22" s="370">
        <v>604.16</v>
      </c>
      <c r="G22" s="370">
        <v>822.83</v>
      </c>
      <c r="H22" s="370">
        <v>812.2</v>
      </c>
      <c r="I22" s="370">
        <v>910.18</v>
      </c>
      <c r="J22" s="370">
        <v>422.42</v>
      </c>
      <c r="K22" s="370">
        <v>908.12</v>
      </c>
      <c r="L22" s="370">
        <v>544.1</v>
      </c>
      <c r="M22" s="370">
        <v>604.78</v>
      </c>
      <c r="N22" s="370" t="s">
        <v>1820</v>
      </c>
      <c r="O22" s="370">
        <v>604.58000000000004</v>
      </c>
      <c r="P22" s="370">
        <v>604.30999999999995</v>
      </c>
      <c r="Q22" s="370">
        <v>910.63</v>
      </c>
      <c r="R22" s="370">
        <v>908.82</v>
      </c>
      <c r="S22" s="370">
        <v>457.49</v>
      </c>
      <c r="T22" s="370">
        <v>911.74</v>
      </c>
      <c r="U22" s="370">
        <v>535.26</v>
      </c>
      <c r="V22" s="370" t="s">
        <v>1820</v>
      </c>
      <c r="W22" s="370" t="s">
        <v>1820</v>
      </c>
      <c r="X22" s="370" t="s">
        <v>1820</v>
      </c>
      <c r="Y22" s="370" t="s">
        <v>1820</v>
      </c>
      <c r="Z22" s="370" t="s">
        <v>1820</v>
      </c>
      <c r="AA22" s="370" t="s">
        <v>1820</v>
      </c>
      <c r="AB22" s="370" t="s">
        <v>1820</v>
      </c>
      <c r="AC22" s="370" t="s">
        <v>1820</v>
      </c>
      <c r="AD22" s="370" t="s">
        <v>1820</v>
      </c>
      <c r="AE22" s="370" t="s">
        <v>1820</v>
      </c>
      <c r="AF22" s="370" t="s">
        <v>1820</v>
      </c>
      <c r="AG22" s="370" t="s">
        <v>1820</v>
      </c>
      <c r="AH22" s="370" t="s">
        <v>1820</v>
      </c>
      <c r="AI22" s="370" t="s">
        <v>1820</v>
      </c>
      <c r="AJ22" s="370" t="s">
        <v>1820</v>
      </c>
      <c r="AK22" s="370" t="s">
        <v>1820</v>
      </c>
      <c r="AL22" s="370" t="s">
        <v>1820</v>
      </c>
      <c r="AM22" s="370" t="s">
        <v>1820</v>
      </c>
      <c r="AN22" s="370" t="s">
        <v>1820</v>
      </c>
      <c r="AO22" s="370" t="s">
        <v>1820</v>
      </c>
      <c r="AP22" s="370" t="s">
        <v>1820</v>
      </c>
      <c r="AQ22" s="370" t="s">
        <v>1820</v>
      </c>
      <c r="AR22" s="370" t="s">
        <v>1820</v>
      </c>
      <c r="AS22" s="370" t="s">
        <v>1820</v>
      </c>
      <c r="AT22" s="370" t="s">
        <v>1820</v>
      </c>
      <c r="AU22" s="370" t="s">
        <v>1820</v>
      </c>
      <c r="AV22" s="370" t="s">
        <v>1820</v>
      </c>
      <c r="AW22" s="370" t="s">
        <v>1820</v>
      </c>
      <c r="AX22" s="370" t="s">
        <v>1820</v>
      </c>
      <c r="AY22" s="370" t="s">
        <v>1820</v>
      </c>
      <c r="AZ22" s="370" t="s">
        <v>1820</v>
      </c>
      <c r="BA22" s="370" t="s">
        <v>1820</v>
      </c>
      <c r="BB22" s="370" t="s">
        <v>1820</v>
      </c>
      <c r="BC22" s="99" t="s">
        <v>1820</v>
      </c>
      <c r="BD22" s="99" t="s">
        <v>1820</v>
      </c>
      <c r="BE22" t="s">
        <v>1820</v>
      </c>
      <c r="BF22">
        <v>0.17816115301655372</v>
      </c>
      <c r="BG22" s="59">
        <v>6199</v>
      </c>
    </row>
    <row r="23" spans="1:59" hidden="1">
      <c r="A23" s="370" t="s">
        <v>1820</v>
      </c>
      <c r="B23" s="370">
        <v>545</v>
      </c>
      <c r="C23" s="370">
        <v>544.84</v>
      </c>
      <c r="D23" s="370">
        <v>483.15</v>
      </c>
      <c r="E23" s="370">
        <v>605.37</v>
      </c>
      <c r="F23" s="370">
        <v>605.37</v>
      </c>
      <c r="G23" s="370">
        <v>824.33</v>
      </c>
      <c r="H23" s="370">
        <v>813.83</v>
      </c>
      <c r="I23" s="370">
        <v>911.9</v>
      </c>
      <c r="J23" s="370">
        <v>422.95</v>
      </c>
      <c r="K23" s="370">
        <v>910.27</v>
      </c>
      <c r="L23" s="370">
        <v>544.9</v>
      </c>
      <c r="M23" s="370">
        <v>605.77</v>
      </c>
      <c r="N23" s="370" t="s">
        <v>1820</v>
      </c>
      <c r="O23" s="370">
        <v>605.92999999999995</v>
      </c>
      <c r="P23" s="370">
        <v>605.70000000000005</v>
      </c>
      <c r="Q23" s="370">
        <v>911.93</v>
      </c>
      <c r="R23" s="370">
        <v>910.78</v>
      </c>
      <c r="S23" s="370">
        <v>457.8</v>
      </c>
      <c r="T23" s="370">
        <v>914.11</v>
      </c>
      <c r="U23" s="370">
        <v>536.27</v>
      </c>
      <c r="V23" s="370" t="s">
        <v>1820</v>
      </c>
      <c r="W23" s="370" t="s">
        <v>1820</v>
      </c>
      <c r="X23" s="370" t="s">
        <v>1820</v>
      </c>
      <c r="Y23" s="370" t="s">
        <v>1820</v>
      </c>
      <c r="Z23" s="370" t="s">
        <v>1820</v>
      </c>
      <c r="AA23" s="370" t="s">
        <v>1820</v>
      </c>
      <c r="AB23" s="370" t="s">
        <v>1820</v>
      </c>
      <c r="AC23" s="370" t="s">
        <v>1820</v>
      </c>
      <c r="AD23" s="370" t="s">
        <v>1820</v>
      </c>
      <c r="AE23" s="370" t="s">
        <v>1820</v>
      </c>
      <c r="AF23" s="370" t="s">
        <v>1820</v>
      </c>
      <c r="AG23" s="370" t="s">
        <v>1820</v>
      </c>
      <c r="AH23" s="370" t="s">
        <v>1820</v>
      </c>
      <c r="AI23" s="370" t="s">
        <v>1820</v>
      </c>
      <c r="AJ23" s="370" t="s">
        <v>1820</v>
      </c>
      <c r="AK23" s="370" t="s">
        <v>1820</v>
      </c>
      <c r="AL23" s="370" t="s">
        <v>1820</v>
      </c>
      <c r="AM23" s="370" t="s">
        <v>1820</v>
      </c>
      <c r="AN23" s="370" t="s">
        <v>1820</v>
      </c>
      <c r="AO23" s="370" t="s">
        <v>1820</v>
      </c>
      <c r="AP23" s="370" t="s">
        <v>1820</v>
      </c>
      <c r="AQ23" s="370" t="s">
        <v>1820</v>
      </c>
      <c r="AR23" s="370" t="s">
        <v>1820</v>
      </c>
      <c r="AS23" s="370" t="s">
        <v>1820</v>
      </c>
      <c r="AT23" s="370" t="s">
        <v>1820</v>
      </c>
      <c r="AU23" s="370" t="s">
        <v>1820</v>
      </c>
      <c r="AV23" s="370" t="s">
        <v>1820</v>
      </c>
      <c r="AW23" s="370" t="s">
        <v>1820</v>
      </c>
      <c r="AX23" s="370" t="s">
        <v>1820</v>
      </c>
      <c r="AY23" s="370" t="s">
        <v>1820</v>
      </c>
      <c r="AZ23" s="370" t="s">
        <v>1820</v>
      </c>
      <c r="BA23" s="370" t="s">
        <v>1820</v>
      </c>
      <c r="BB23" s="370" t="s">
        <v>1820</v>
      </c>
      <c r="BC23" s="99" t="s">
        <v>1820</v>
      </c>
      <c r="BD23" s="99" t="s">
        <v>1820</v>
      </c>
      <c r="BE23" t="s">
        <v>1820</v>
      </c>
      <c r="BF23">
        <v>0.17079912190016719</v>
      </c>
      <c r="BG23" s="59">
        <v>6097</v>
      </c>
    </row>
    <row r="24" spans="1:59" hidden="1">
      <c r="A24" s="370" t="s">
        <v>1820</v>
      </c>
      <c r="B24" s="370">
        <v>546.33000000000004</v>
      </c>
      <c r="C24" s="370">
        <v>546.16999999999996</v>
      </c>
      <c r="D24" s="370">
        <v>484.6</v>
      </c>
      <c r="E24" s="370">
        <v>606.85</v>
      </c>
      <c r="F24" s="370">
        <v>606.85</v>
      </c>
      <c r="G24" s="370">
        <v>826.48</v>
      </c>
      <c r="H24" s="370">
        <v>815.6</v>
      </c>
      <c r="I24" s="370">
        <v>914.26</v>
      </c>
      <c r="J24" s="370">
        <v>423.78</v>
      </c>
      <c r="K24" s="370">
        <v>912.43</v>
      </c>
      <c r="L24" s="370">
        <v>545.86</v>
      </c>
      <c r="M24" s="370">
        <v>607.32000000000005</v>
      </c>
      <c r="N24" s="370" t="s">
        <v>1820</v>
      </c>
      <c r="O24" s="370">
        <v>607.29</v>
      </c>
      <c r="P24" s="370">
        <v>607.13</v>
      </c>
      <c r="Q24" s="370">
        <v>914.36</v>
      </c>
      <c r="R24" s="370">
        <v>912.65</v>
      </c>
      <c r="S24" s="370">
        <v>458.31</v>
      </c>
      <c r="T24" s="370">
        <v>916.52</v>
      </c>
      <c r="U24" s="370">
        <v>537.46</v>
      </c>
      <c r="V24" s="370" t="s">
        <v>1820</v>
      </c>
      <c r="W24" s="370" t="s">
        <v>1820</v>
      </c>
      <c r="X24" s="370" t="s">
        <v>1820</v>
      </c>
      <c r="Y24" s="370" t="s">
        <v>1820</v>
      </c>
      <c r="Z24" s="370" t="s">
        <v>1820</v>
      </c>
      <c r="AA24" s="370" t="s">
        <v>1820</v>
      </c>
      <c r="AB24" s="370" t="s">
        <v>1820</v>
      </c>
      <c r="AC24" s="370" t="s">
        <v>1820</v>
      </c>
      <c r="AD24" s="370" t="s">
        <v>1820</v>
      </c>
      <c r="AE24" s="370" t="s">
        <v>1820</v>
      </c>
      <c r="AF24" s="370" t="s">
        <v>1820</v>
      </c>
      <c r="AG24" s="370" t="s">
        <v>1820</v>
      </c>
      <c r="AH24" s="370" t="s">
        <v>1820</v>
      </c>
      <c r="AI24" s="370" t="s">
        <v>1820</v>
      </c>
      <c r="AJ24" s="370" t="s">
        <v>1820</v>
      </c>
      <c r="AK24" s="370" t="s">
        <v>1820</v>
      </c>
      <c r="AL24" s="370" t="s">
        <v>1820</v>
      </c>
      <c r="AM24" s="370" t="s">
        <v>1820</v>
      </c>
      <c r="AN24" s="370" t="s">
        <v>1820</v>
      </c>
      <c r="AO24" s="370" t="s">
        <v>1820</v>
      </c>
      <c r="AP24" s="370" t="s">
        <v>1820</v>
      </c>
      <c r="AQ24" s="370" t="s">
        <v>1820</v>
      </c>
      <c r="AR24" s="370" t="s">
        <v>1820</v>
      </c>
      <c r="AS24" s="370" t="s">
        <v>1820</v>
      </c>
      <c r="AT24" s="370" t="s">
        <v>1820</v>
      </c>
      <c r="AU24" s="370" t="s">
        <v>1820</v>
      </c>
      <c r="AV24" s="370" t="s">
        <v>1820</v>
      </c>
      <c r="AW24" s="370" t="s">
        <v>1820</v>
      </c>
      <c r="AX24" s="370" t="s">
        <v>1820</v>
      </c>
      <c r="AY24" s="370" t="s">
        <v>1820</v>
      </c>
      <c r="AZ24" s="370" t="s">
        <v>1820</v>
      </c>
      <c r="BA24" s="370" t="s">
        <v>1820</v>
      </c>
      <c r="BB24" s="370" t="s">
        <v>1820</v>
      </c>
      <c r="BC24" s="99" t="s">
        <v>1820</v>
      </c>
      <c r="BD24" s="99" t="s">
        <v>1820</v>
      </c>
      <c r="BE24" t="s">
        <v>1820</v>
      </c>
      <c r="BF24">
        <v>0.16343709078378069</v>
      </c>
      <c r="BG24" s="59">
        <v>6000</v>
      </c>
    </row>
    <row r="25" spans="1:59" hidden="1">
      <c r="A25" s="370" t="s">
        <v>1820</v>
      </c>
      <c r="B25" s="370">
        <v>547.71</v>
      </c>
      <c r="C25" s="370">
        <v>547.57000000000005</v>
      </c>
      <c r="D25" s="370">
        <v>486.04</v>
      </c>
      <c r="E25" s="370">
        <v>608.41</v>
      </c>
      <c r="F25" s="370">
        <v>608.41</v>
      </c>
      <c r="G25" s="370">
        <v>828.65</v>
      </c>
      <c r="H25" s="370">
        <v>817.36</v>
      </c>
      <c r="I25" s="370">
        <v>916.66</v>
      </c>
      <c r="J25" s="370">
        <v>425.41</v>
      </c>
      <c r="K25" s="370">
        <v>914.58</v>
      </c>
      <c r="L25" s="370">
        <v>547.75</v>
      </c>
      <c r="M25" s="370">
        <v>608.85</v>
      </c>
      <c r="N25" s="370" t="s">
        <v>1820</v>
      </c>
      <c r="O25" s="370">
        <v>608.64</v>
      </c>
      <c r="P25" s="370">
        <v>608.57000000000005</v>
      </c>
      <c r="Q25" s="370">
        <v>916.85</v>
      </c>
      <c r="R25" s="370">
        <v>914.57</v>
      </c>
      <c r="S25" s="370">
        <v>459.98</v>
      </c>
      <c r="T25" s="370">
        <v>918.96</v>
      </c>
      <c r="U25" s="370">
        <v>538.95000000000005</v>
      </c>
      <c r="V25" s="370" t="s">
        <v>1820</v>
      </c>
      <c r="W25" s="370" t="s">
        <v>1820</v>
      </c>
      <c r="X25" s="370" t="s">
        <v>1820</v>
      </c>
      <c r="Y25" s="370" t="s">
        <v>1820</v>
      </c>
      <c r="Z25" s="370" t="s">
        <v>1820</v>
      </c>
      <c r="AA25" s="370" t="s">
        <v>1820</v>
      </c>
      <c r="AB25" s="370" t="s">
        <v>1820</v>
      </c>
      <c r="AC25" s="370" t="s">
        <v>1820</v>
      </c>
      <c r="AD25" s="370" t="s">
        <v>1820</v>
      </c>
      <c r="AE25" s="370" t="s">
        <v>1820</v>
      </c>
      <c r="AF25" s="370" t="s">
        <v>1820</v>
      </c>
      <c r="AG25" s="370" t="s">
        <v>1820</v>
      </c>
      <c r="AH25" s="370" t="s">
        <v>1820</v>
      </c>
      <c r="AI25" s="370" t="s">
        <v>1820</v>
      </c>
      <c r="AJ25" s="370" t="s">
        <v>1820</v>
      </c>
      <c r="AK25" s="370" t="s">
        <v>1820</v>
      </c>
      <c r="AL25" s="370" t="s">
        <v>1820</v>
      </c>
      <c r="AM25" s="370" t="s">
        <v>1820</v>
      </c>
      <c r="AN25" s="370" t="s">
        <v>1820</v>
      </c>
      <c r="AO25" s="370" t="s">
        <v>1820</v>
      </c>
      <c r="AP25" s="370" t="s">
        <v>1820</v>
      </c>
      <c r="AQ25" s="370" t="s">
        <v>1820</v>
      </c>
      <c r="AR25" s="370" t="s">
        <v>1820</v>
      </c>
      <c r="AS25" s="370" t="s">
        <v>1820</v>
      </c>
      <c r="AT25" s="370" t="s">
        <v>1820</v>
      </c>
      <c r="AU25" s="370" t="s">
        <v>1820</v>
      </c>
      <c r="AV25" s="370" t="s">
        <v>1820</v>
      </c>
      <c r="AW25" s="370" t="s">
        <v>1820</v>
      </c>
      <c r="AX25" s="370" t="s">
        <v>1820</v>
      </c>
      <c r="AY25" s="370" t="s">
        <v>1820</v>
      </c>
      <c r="AZ25" s="370" t="s">
        <v>1820</v>
      </c>
      <c r="BA25" s="370" t="s">
        <v>1820</v>
      </c>
      <c r="BB25" s="370" t="s">
        <v>1820</v>
      </c>
      <c r="BC25" s="99" t="s">
        <v>1820</v>
      </c>
      <c r="BD25" s="99" t="s">
        <v>1820</v>
      </c>
      <c r="BE25" t="s">
        <v>1820</v>
      </c>
      <c r="BF25">
        <v>0.15460265344411686</v>
      </c>
      <c r="BG25" s="59">
        <v>5900</v>
      </c>
    </row>
    <row r="26" spans="1:59" hidden="1">
      <c r="A26" s="370" t="s">
        <v>1820</v>
      </c>
      <c r="B26" s="370">
        <v>548.30999999999995</v>
      </c>
      <c r="C26" s="370">
        <v>548.16</v>
      </c>
      <c r="D26" s="370">
        <v>486.8</v>
      </c>
      <c r="E26" s="370">
        <v>609.05999999999995</v>
      </c>
      <c r="F26" s="370">
        <v>609.05999999999995</v>
      </c>
      <c r="G26" s="370">
        <v>830.17</v>
      </c>
      <c r="H26" s="370">
        <v>818.73</v>
      </c>
      <c r="I26" s="370">
        <v>918.36</v>
      </c>
      <c r="J26" s="370">
        <v>425.92</v>
      </c>
      <c r="K26" s="370">
        <v>916.3</v>
      </c>
      <c r="L26" s="370">
        <v>548.75</v>
      </c>
      <c r="M26" s="370">
        <v>609.92999999999995</v>
      </c>
      <c r="N26" s="370" t="s">
        <v>1820</v>
      </c>
      <c r="O26" s="370">
        <v>609.75</v>
      </c>
      <c r="P26" s="370">
        <v>609.23</v>
      </c>
      <c r="Q26" s="370">
        <v>918.39</v>
      </c>
      <c r="R26" s="370">
        <v>916.3</v>
      </c>
      <c r="S26" s="370">
        <v>460.53</v>
      </c>
      <c r="T26" s="370">
        <v>920.87</v>
      </c>
      <c r="U26" s="370">
        <v>540.03</v>
      </c>
      <c r="V26" s="370">
        <v>489.45</v>
      </c>
      <c r="W26" s="370">
        <v>489</v>
      </c>
      <c r="X26" s="370">
        <v>912.61</v>
      </c>
      <c r="Y26" s="370">
        <v>610.22</v>
      </c>
      <c r="Z26" s="370">
        <v>182.92</v>
      </c>
      <c r="AA26" s="370">
        <v>489</v>
      </c>
      <c r="AB26" s="370">
        <v>610.22</v>
      </c>
      <c r="AC26" s="370">
        <v>677.4</v>
      </c>
      <c r="AD26" s="370">
        <v>916.59</v>
      </c>
      <c r="AE26" s="370">
        <v>591.69000000000005</v>
      </c>
      <c r="AF26" s="370">
        <v>769.06</v>
      </c>
      <c r="AG26" s="370">
        <v>757.61</v>
      </c>
      <c r="AH26" s="370">
        <v>676.22</v>
      </c>
      <c r="AI26" s="370">
        <v>774.67</v>
      </c>
      <c r="AJ26" s="370">
        <v>338.11</v>
      </c>
      <c r="AK26" s="370">
        <v>910.99</v>
      </c>
      <c r="AL26" s="370">
        <v>362.48</v>
      </c>
      <c r="AM26" s="370">
        <v>977.12</v>
      </c>
      <c r="AN26" s="370">
        <v>843.75</v>
      </c>
      <c r="AO26" s="370">
        <v>562.86</v>
      </c>
      <c r="AP26" s="370">
        <v>590.54999999999995</v>
      </c>
      <c r="AQ26" s="370">
        <v>846.75</v>
      </c>
      <c r="AR26" s="370">
        <v>757.61</v>
      </c>
      <c r="AS26" s="370">
        <v>519.55999999999995</v>
      </c>
      <c r="AT26" s="370" t="s">
        <v>1820</v>
      </c>
      <c r="AU26" s="370">
        <v>921.04</v>
      </c>
      <c r="AV26" s="370">
        <v>847.79</v>
      </c>
      <c r="AW26" s="370">
        <v>610.22</v>
      </c>
      <c r="AX26" s="370">
        <v>886.63</v>
      </c>
      <c r="AY26" s="370">
        <v>886.63</v>
      </c>
      <c r="AZ26" s="370">
        <v>363.86</v>
      </c>
      <c r="BA26" s="370">
        <v>845.28</v>
      </c>
      <c r="BB26" s="370" t="s">
        <v>1820</v>
      </c>
      <c r="BC26" s="99">
        <v>912.57</v>
      </c>
      <c r="BD26" s="99" t="s">
        <v>1820</v>
      </c>
      <c r="BE26">
        <v>840.54</v>
      </c>
      <c r="BF26">
        <v>0.14724062232773036</v>
      </c>
      <c r="BG26" s="59">
        <v>5798</v>
      </c>
    </row>
    <row r="27" spans="1:59" hidden="1">
      <c r="A27" s="370" t="s">
        <v>1820</v>
      </c>
      <c r="B27" s="370">
        <v>549.78</v>
      </c>
      <c r="C27" s="370">
        <v>549.62</v>
      </c>
      <c r="D27" s="370">
        <v>488.17</v>
      </c>
      <c r="E27" s="370">
        <v>610.69000000000005</v>
      </c>
      <c r="F27" s="370">
        <v>610.69000000000005</v>
      </c>
      <c r="G27" s="370">
        <v>831.7</v>
      </c>
      <c r="H27" s="370">
        <v>820.74</v>
      </c>
      <c r="I27" s="370">
        <v>920.05</v>
      </c>
      <c r="J27" s="370">
        <v>427.16</v>
      </c>
      <c r="K27" s="370">
        <v>918.01</v>
      </c>
      <c r="L27" s="370">
        <v>550.15</v>
      </c>
      <c r="M27" s="370">
        <v>611.49</v>
      </c>
      <c r="N27" s="370" t="s">
        <v>1820</v>
      </c>
      <c r="O27" s="370">
        <v>611.29999999999995</v>
      </c>
      <c r="P27" s="370">
        <v>610.87</v>
      </c>
      <c r="Q27" s="370">
        <v>920.82</v>
      </c>
      <c r="R27" s="370">
        <v>918.01</v>
      </c>
      <c r="S27" s="370">
        <v>461.61</v>
      </c>
      <c r="T27" s="370">
        <v>922.8</v>
      </c>
      <c r="U27" s="370">
        <v>540.96</v>
      </c>
      <c r="V27" s="370">
        <v>490.5</v>
      </c>
      <c r="W27" s="370">
        <v>490</v>
      </c>
      <c r="X27" s="370">
        <v>914.3</v>
      </c>
      <c r="Y27" s="370">
        <v>611.59</v>
      </c>
      <c r="Z27" s="370">
        <v>183.33</v>
      </c>
      <c r="AA27" s="370">
        <v>490</v>
      </c>
      <c r="AB27" s="370">
        <v>611.59</v>
      </c>
      <c r="AC27" s="370">
        <v>680.18</v>
      </c>
      <c r="AD27" s="370">
        <v>918.16</v>
      </c>
      <c r="AE27" s="370">
        <v>594.02</v>
      </c>
      <c r="AF27" s="370">
        <v>769.69</v>
      </c>
      <c r="AG27" s="370">
        <v>760.87</v>
      </c>
      <c r="AH27" s="370">
        <v>681.28</v>
      </c>
      <c r="AI27" s="370">
        <v>778.31</v>
      </c>
      <c r="AJ27" s="370">
        <v>339.91</v>
      </c>
      <c r="AK27" s="370">
        <v>913.7</v>
      </c>
      <c r="AL27" s="370">
        <v>363.55</v>
      </c>
      <c r="AM27" s="370">
        <v>978.21</v>
      </c>
      <c r="AN27" s="370">
        <v>848.22</v>
      </c>
      <c r="AO27" s="370">
        <v>564.27</v>
      </c>
      <c r="AP27" s="370">
        <v>592.87</v>
      </c>
      <c r="AQ27" s="370">
        <v>850.95</v>
      </c>
      <c r="AR27" s="370">
        <v>760.87</v>
      </c>
      <c r="AS27" s="370">
        <v>520.63</v>
      </c>
      <c r="AT27" s="370" t="s">
        <v>1820</v>
      </c>
      <c r="AU27" s="370">
        <v>922.77</v>
      </c>
      <c r="AV27" s="370">
        <v>851.89</v>
      </c>
      <c r="AW27" s="370">
        <v>611.24</v>
      </c>
      <c r="AX27" s="370">
        <v>890.85</v>
      </c>
      <c r="AY27" s="370">
        <v>890.7</v>
      </c>
      <c r="AZ27" s="370">
        <v>365.41</v>
      </c>
      <c r="BA27" s="370">
        <v>849.78</v>
      </c>
      <c r="BB27" s="370" t="s">
        <v>1820</v>
      </c>
      <c r="BC27" s="99">
        <v>915.32</v>
      </c>
      <c r="BD27" s="99" t="s">
        <v>1820</v>
      </c>
      <c r="BE27">
        <v>841.6</v>
      </c>
      <c r="BF27">
        <v>0.14135099743462112</v>
      </c>
      <c r="BG27" s="59">
        <v>5700</v>
      </c>
    </row>
    <row r="28" spans="1:59" hidden="1">
      <c r="A28" s="370" t="s">
        <v>1820</v>
      </c>
      <c r="B28" s="370">
        <v>550.59</v>
      </c>
      <c r="C28" s="370">
        <v>550.46</v>
      </c>
      <c r="D28" s="370">
        <v>488.75</v>
      </c>
      <c r="E28" s="370">
        <v>611.62</v>
      </c>
      <c r="F28" s="370">
        <v>611.62</v>
      </c>
      <c r="G28" s="370">
        <v>832.99</v>
      </c>
      <c r="H28" s="370">
        <v>822.27</v>
      </c>
      <c r="I28" s="370">
        <v>921.34</v>
      </c>
      <c r="J28" s="370">
        <v>427.75</v>
      </c>
      <c r="K28" s="370">
        <v>919.33</v>
      </c>
      <c r="L28" s="370">
        <v>551.08000000000004</v>
      </c>
      <c r="M28" s="370">
        <v>612.57000000000005</v>
      </c>
      <c r="N28" s="370" t="s">
        <v>1820</v>
      </c>
      <c r="O28" s="370">
        <v>612.35</v>
      </c>
      <c r="P28" s="370">
        <v>611.77</v>
      </c>
      <c r="Q28" s="370">
        <v>922.29</v>
      </c>
      <c r="R28" s="370">
        <v>919.33</v>
      </c>
      <c r="S28" s="370">
        <v>462.15</v>
      </c>
      <c r="T28" s="370">
        <v>923.23</v>
      </c>
      <c r="U28" s="370">
        <v>541.9</v>
      </c>
      <c r="V28" s="370">
        <v>491.6</v>
      </c>
      <c r="W28" s="370">
        <v>491</v>
      </c>
      <c r="X28" s="370">
        <v>916</v>
      </c>
      <c r="Y28" s="370">
        <v>612.72</v>
      </c>
      <c r="Z28" s="370">
        <v>183.55</v>
      </c>
      <c r="AA28" s="370">
        <v>491</v>
      </c>
      <c r="AB28" s="370">
        <v>612.44000000000005</v>
      </c>
      <c r="AC28" s="370">
        <v>682.95</v>
      </c>
      <c r="AD28" s="370">
        <v>919.72</v>
      </c>
      <c r="AE28" s="370">
        <v>596.35</v>
      </c>
      <c r="AF28" s="370">
        <v>770.32</v>
      </c>
      <c r="AG28" s="370">
        <v>764.12</v>
      </c>
      <c r="AH28" s="370">
        <v>683.4</v>
      </c>
      <c r="AI28" s="370">
        <v>781.95</v>
      </c>
      <c r="AJ28" s="370">
        <v>341.71</v>
      </c>
      <c r="AK28" s="370">
        <v>915.44</v>
      </c>
      <c r="AL28" s="370">
        <v>364.28</v>
      </c>
      <c r="AM28" s="370">
        <v>979.29</v>
      </c>
      <c r="AN28" s="370">
        <v>852.69</v>
      </c>
      <c r="AO28" s="370">
        <v>565.76</v>
      </c>
      <c r="AP28" s="370">
        <v>594.57000000000005</v>
      </c>
      <c r="AQ28" s="370">
        <v>855.14</v>
      </c>
      <c r="AR28" s="370">
        <v>764.12</v>
      </c>
      <c r="AS28" s="370">
        <v>521.69000000000005</v>
      </c>
      <c r="AT28" s="370" t="s">
        <v>1820</v>
      </c>
      <c r="AU28" s="370">
        <v>923.94</v>
      </c>
      <c r="AV28" s="370">
        <v>855.98</v>
      </c>
      <c r="AW28" s="370">
        <v>612.26</v>
      </c>
      <c r="AX28" s="370">
        <v>895.07</v>
      </c>
      <c r="AY28" s="370">
        <v>894.76</v>
      </c>
      <c r="AZ28" s="370">
        <v>366.95</v>
      </c>
      <c r="BA28" s="370">
        <v>854.27</v>
      </c>
      <c r="BB28" s="370" t="s">
        <v>1820</v>
      </c>
      <c r="BC28" s="99">
        <v>916.26</v>
      </c>
      <c r="BD28" s="99" t="s">
        <v>1820</v>
      </c>
      <c r="BE28">
        <v>842.66</v>
      </c>
      <c r="BF28">
        <v>0.13472516942987328</v>
      </c>
      <c r="BG28" s="59">
        <v>5600</v>
      </c>
    </row>
    <row r="29" spans="1:59" hidden="1">
      <c r="A29" s="370" t="s">
        <v>1820</v>
      </c>
      <c r="B29" s="370">
        <v>551.42999999999995</v>
      </c>
      <c r="C29" s="370">
        <v>551.25</v>
      </c>
      <c r="D29" s="370">
        <v>488.89</v>
      </c>
      <c r="E29" s="370">
        <v>612.5</v>
      </c>
      <c r="F29" s="370">
        <v>612.5</v>
      </c>
      <c r="G29" s="370">
        <v>834.17</v>
      </c>
      <c r="H29" s="370">
        <v>823.32</v>
      </c>
      <c r="I29" s="370">
        <v>922.62</v>
      </c>
      <c r="J29" s="370">
        <v>427.91</v>
      </c>
      <c r="K29" s="370">
        <v>920.58</v>
      </c>
      <c r="L29" s="370">
        <v>551.20000000000005</v>
      </c>
      <c r="M29" s="370">
        <v>612.73</v>
      </c>
      <c r="N29" s="370" t="s">
        <v>1820</v>
      </c>
      <c r="O29" s="370">
        <v>612.48</v>
      </c>
      <c r="P29" s="370">
        <v>612.70000000000005</v>
      </c>
      <c r="Q29" s="370">
        <v>923.81</v>
      </c>
      <c r="R29" s="370">
        <v>920.59</v>
      </c>
      <c r="S29" s="370">
        <v>462.16</v>
      </c>
      <c r="T29" s="370">
        <v>925.13</v>
      </c>
      <c r="U29" s="370">
        <v>542.83000000000004</v>
      </c>
      <c r="V29" s="370">
        <v>492.72</v>
      </c>
      <c r="W29" s="370">
        <v>492</v>
      </c>
      <c r="X29" s="370">
        <v>917.69</v>
      </c>
      <c r="Y29" s="370">
        <v>613.28</v>
      </c>
      <c r="Z29" s="370">
        <v>183.76</v>
      </c>
      <c r="AA29" s="370">
        <v>492</v>
      </c>
      <c r="AB29" s="370">
        <v>613.28</v>
      </c>
      <c r="AC29" s="370">
        <v>686.94</v>
      </c>
      <c r="AD29" s="370">
        <v>921.78</v>
      </c>
      <c r="AE29" s="370">
        <v>600.04</v>
      </c>
      <c r="AF29" s="370">
        <v>770.94</v>
      </c>
      <c r="AG29" s="370">
        <v>767.13</v>
      </c>
      <c r="AH29" s="370">
        <v>685.51</v>
      </c>
      <c r="AI29" s="370">
        <v>785.6</v>
      </c>
      <c r="AJ29" s="370">
        <v>343.5</v>
      </c>
      <c r="AK29" s="370">
        <v>917.49</v>
      </c>
      <c r="AL29" s="370">
        <v>364.91</v>
      </c>
      <c r="AM29" s="370">
        <v>980.18</v>
      </c>
      <c r="AN29" s="370">
        <v>857.16</v>
      </c>
      <c r="AO29" s="370">
        <v>567.26</v>
      </c>
      <c r="AP29" s="370">
        <v>596.27</v>
      </c>
      <c r="AQ29" s="370">
        <v>859.34</v>
      </c>
      <c r="AR29" s="370">
        <v>767.13</v>
      </c>
      <c r="AS29" s="370">
        <v>522.75</v>
      </c>
      <c r="AT29" s="370" t="s">
        <v>1820</v>
      </c>
      <c r="AU29" s="370">
        <v>925.1</v>
      </c>
      <c r="AV29" s="370">
        <v>860.08</v>
      </c>
      <c r="AW29" s="370">
        <v>613.28</v>
      </c>
      <c r="AX29" s="370">
        <v>899.29</v>
      </c>
      <c r="AY29" s="370">
        <v>898.83</v>
      </c>
      <c r="AZ29" s="370">
        <v>367.69</v>
      </c>
      <c r="BA29" s="370">
        <v>858.77</v>
      </c>
      <c r="BB29" s="370" t="s">
        <v>1820</v>
      </c>
      <c r="BC29" s="99">
        <v>917.2</v>
      </c>
      <c r="BD29" s="99" t="s">
        <v>1820</v>
      </c>
      <c r="BE29">
        <v>843.72</v>
      </c>
      <c r="BF29">
        <v>0.12957174764840271</v>
      </c>
      <c r="BG29" s="59">
        <v>5498</v>
      </c>
    </row>
    <row r="30" spans="1:59" hidden="1">
      <c r="A30" s="370" t="s">
        <v>1820</v>
      </c>
      <c r="B30" s="370">
        <v>552.66999999999996</v>
      </c>
      <c r="C30" s="370">
        <v>552.46</v>
      </c>
      <c r="D30" s="370">
        <v>490.32</v>
      </c>
      <c r="E30" s="370">
        <v>613.85</v>
      </c>
      <c r="F30" s="370">
        <v>613.85</v>
      </c>
      <c r="G30" s="370">
        <v>835.88</v>
      </c>
      <c r="H30" s="370">
        <v>825.38</v>
      </c>
      <c r="I30" s="370">
        <v>924.57</v>
      </c>
      <c r="J30" s="370">
        <v>429.08</v>
      </c>
      <c r="K30" s="370">
        <v>922.6</v>
      </c>
      <c r="L30" s="370">
        <v>552.92999999999995</v>
      </c>
      <c r="M30" s="370">
        <v>614.70000000000005</v>
      </c>
      <c r="N30" s="370" t="s">
        <v>1820</v>
      </c>
      <c r="O30" s="370">
        <v>614.41</v>
      </c>
      <c r="P30" s="370">
        <v>614.08000000000004</v>
      </c>
      <c r="Q30" s="370">
        <v>925.33</v>
      </c>
      <c r="R30" s="370">
        <v>922.61</v>
      </c>
      <c r="S30" s="370">
        <v>463.23</v>
      </c>
      <c r="T30" s="370">
        <v>927.02</v>
      </c>
      <c r="U30" s="370">
        <v>544.30999999999995</v>
      </c>
      <c r="V30" s="370">
        <v>493.68</v>
      </c>
      <c r="W30" s="370">
        <v>493</v>
      </c>
      <c r="X30" s="370">
        <v>919.36</v>
      </c>
      <c r="Y30" s="370">
        <v>615.08000000000004</v>
      </c>
      <c r="Z30" s="370">
        <v>184.39</v>
      </c>
      <c r="AA30" s="370">
        <v>493</v>
      </c>
      <c r="AB30" s="370">
        <v>615.08000000000004</v>
      </c>
      <c r="AC30" s="370">
        <v>690.93</v>
      </c>
      <c r="AD30" s="370">
        <v>923.83</v>
      </c>
      <c r="AE30" s="370">
        <v>602.76</v>
      </c>
      <c r="AF30" s="370">
        <v>771.57</v>
      </c>
      <c r="AG30" s="370">
        <v>770.14</v>
      </c>
      <c r="AH30" s="370">
        <v>687.63</v>
      </c>
      <c r="AI30" s="370">
        <v>789.24</v>
      </c>
      <c r="AJ30" s="370">
        <v>345.3</v>
      </c>
      <c r="AK30" s="370">
        <v>919.53</v>
      </c>
      <c r="AL30" s="370">
        <v>366.13</v>
      </c>
      <c r="AM30" s="370">
        <v>981.08</v>
      </c>
      <c r="AN30" s="370">
        <v>861.63</v>
      </c>
      <c r="AO30" s="370">
        <v>568.75</v>
      </c>
      <c r="AP30" s="370">
        <v>600.02</v>
      </c>
      <c r="AQ30" s="370">
        <v>863.53</v>
      </c>
      <c r="AR30" s="370">
        <v>770.14</v>
      </c>
      <c r="AS30" s="370">
        <v>523.80999999999995</v>
      </c>
      <c r="AT30" s="370" t="s">
        <v>1820</v>
      </c>
      <c r="AU30" s="370">
        <v>927.81</v>
      </c>
      <c r="AV30" s="370">
        <v>864.17</v>
      </c>
      <c r="AW30" s="370">
        <v>615.08000000000004</v>
      </c>
      <c r="AX30" s="370">
        <v>903.51</v>
      </c>
      <c r="AY30" s="370">
        <v>902.89</v>
      </c>
      <c r="AZ30" s="370">
        <v>370.05</v>
      </c>
      <c r="BA30" s="370">
        <v>863.26</v>
      </c>
      <c r="BB30" s="370" t="s">
        <v>1820</v>
      </c>
      <c r="BC30" s="99">
        <v>919.54</v>
      </c>
      <c r="BD30" s="99" t="s">
        <v>1820</v>
      </c>
      <c r="BE30">
        <v>845.2</v>
      </c>
      <c r="BF30">
        <v>0.12368212275529349</v>
      </c>
      <c r="BG30" s="59">
        <v>5400</v>
      </c>
    </row>
    <row r="31" spans="1:59" hidden="1">
      <c r="A31" s="370" t="s">
        <v>1820</v>
      </c>
      <c r="B31" s="370">
        <v>553.66999999999996</v>
      </c>
      <c r="C31" s="370">
        <v>553.47</v>
      </c>
      <c r="D31" s="370">
        <v>491.49</v>
      </c>
      <c r="E31" s="370">
        <v>614.97</v>
      </c>
      <c r="F31" s="370">
        <v>614.97</v>
      </c>
      <c r="G31" s="370">
        <v>837.41</v>
      </c>
      <c r="H31" s="370">
        <v>827.02</v>
      </c>
      <c r="I31" s="370">
        <v>926.34</v>
      </c>
      <c r="J31" s="370">
        <v>430.07</v>
      </c>
      <c r="K31" s="370">
        <v>924.37</v>
      </c>
      <c r="L31" s="370">
        <v>554.08000000000004</v>
      </c>
      <c r="M31" s="370">
        <v>615.95000000000005</v>
      </c>
      <c r="N31" s="370" t="s">
        <v>1820</v>
      </c>
      <c r="O31" s="370">
        <v>615.67999999999995</v>
      </c>
      <c r="P31" s="370">
        <v>615.19000000000005</v>
      </c>
      <c r="Q31" s="370">
        <v>927.29</v>
      </c>
      <c r="R31" s="370">
        <v>924.35</v>
      </c>
      <c r="S31" s="370">
        <v>464.2</v>
      </c>
      <c r="T31" s="370">
        <v>928.92</v>
      </c>
      <c r="U31" s="370">
        <v>545.41</v>
      </c>
      <c r="V31" s="370">
        <v>494.32</v>
      </c>
      <c r="W31" s="370">
        <v>494</v>
      </c>
      <c r="X31" s="370">
        <v>922.02</v>
      </c>
      <c r="Y31" s="370">
        <v>616.34</v>
      </c>
      <c r="Z31" s="370">
        <v>184.74</v>
      </c>
      <c r="AA31" s="370">
        <v>494</v>
      </c>
      <c r="AB31" s="370">
        <v>616.34</v>
      </c>
      <c r="AC31" s="370">
        <v>694.92</v>
      </c>
      <c r="AD31" s="370">
        <v>927.25</v>
      </c>
      <c r="AE31" s="370">
        <v>605.49</v>
      </c>
      <c r="AF31" s="370">
        <v>772.67</v>
      </c>
      <c r="AG31" s="370">
        <v>778.59</v>
      </c>
      <c r="AH31" s="370">
        <v>691.53</v>
      </c>
      <c r="AI31" s="370">
        <v>792.88</v>
      </c>
      <c r="AJ31" s="370">
        <v>346.43</v>
      </c>
      <c r="AK31" s="370">
        <v>921.12</v>
      </c>
      <c r="AL31" s="370">
        <v>366.64</v>
      </c>
      <c r="AM31" s="370">
        <v>981.97</v>
      </c>
      <c r="AN31" s="370">
        <v>866.1</v>
      </c>
      <c r="AO31" s="370">
        <v>569.42999999999995</v>
      </c>
      <c r="AP31" s="370">
        <v>603.77</v>
      </c>
      <c r="AQ31" s="370">
        <v>867.73</v>
      </c>
      <c r="AR31" s="370">
        <v>778.59</v>
      </c>
      <c r="AS31" s="370">
        <v>524.88</v>
      </c>
      <c r="AT31" s="370" t="s">
        <v>1820</v>
      </c>
      <c r="AU31" s="370">
        <v>929.95</v>
      </c>
      <c r="AV31" s="370">
        <v>868.27</v>
      </c>
      <c r="AW31" s="370">
        <v>616.34</v>
      </c>
      <c r="AX31" s="370">
        <v>907.73</v>
      </c>
      <c r="AY31" s="370">
        <v>906.96</v>
      </c>
      <c r="AZ31" s="370">
        <v>372.24</v>
      </c>
      <c r="BA31" s="370">
        <v>867.76</v>
      </c>
      <c r="BB31" s="370" t="s">
        <v>1820</v>
      </c>
      <c r="BC31" s="99">
        <v>921.87</v>
      </c>
      <c r="BD31" s="99" t="s">
        <v>1820</v>
      </c>
      <c r="BE31">
        <v>846.91</v>
      </c>
      <c r="BF31">
        <v>0.11926490408546157</v>
      </c>
      <c r="BG31" s="59">
        <v>5297</v>
      </c>
    </row>
    <row r="32" spans="1:59" hidden="1">
      <c r="A32" s="370" t="s">
        <v>1820</v>
      </c>
      <c r="B32" s="370">
        <v>554.20000000000005</v>
      </c>
      <c r="C32" s="370">
        <v>554.01</v>
      </c>
      <c r="D32" s="370">
        <v>492.08</v>
      </c>
      <c r="E32" s="370">
        <v>615.57000000000005</v>
      </c>
      <c r="F32" s="370">
        <v>615.57000000000005</v>
      </c>
      <c r="G32" s="370">
        <v>838.56</v>
      </c>
      <c r="H32" s="370">
        <v>828.14</v>
      </c>
      <c r="I32" s="370">
        <v>927.18</v>
      </c>
      <c r="J32" s="370">
        <v>430.5</v>
      </c>
      <c r="K32" s="370">
        <v>926.15</v>
      </c>
      <c r="L32" s="370">
        <v>554.78</v>
      </c>
      <c r="M32" s="370">
        <v>616.75</v>
      </c>
      <c r="N32" s="370" t="s">
        <v>1820</v>
      </c>
      <c r="O32" s="370">
        <v>616.46</v>
      </c>
      <c r="P32" s="370">
        <v>615.78</v>
      </c>
      <c r="Q32" s="370">
        <v>928.4</v>
      </c>
      <c r="R32" s="370">
        <v>926.13</v>
      </c>
      <c r="S32" s="370">
        <v>464.65</v>
      </c>
      <c r="T32" s="370">
        <v>930.46</v>
      </c>
      <c r="U32" s="370">
        <v>546.02</v>
      </c>
      <c r="V32" s="370">
        <v>495.75</v>
      </c>
      <c r="W32" s="370">
        <v>495</v>
      </c>
      <c r="X32" s="370">
        <v>923.93</v>
      </c>
      <c r="Y32" s="370">
        <v>617.47</v>
      </c>
      <c r="Z32" s="370">
        <v>185.06</v>
      </c>
      <c r="AA32" s="370">
        <v>495</v>
      </c>
      <c r="AB32" s="370">
        <v>617.47</v>
      </c>
      <c r="AC32" s="370">
        <v>697.54</v>
      </c>
      <c r="AD32" s="370">
        <v>930.66</v>
      </c>
      <c r="AE32" s="370">
        <v>608.21</v>
      </c>
      <c r="AF32" s="370">
        <v>773.77</v>
      </c>
      <c r="AG32" s="370">
        <v>780.46</v>
      </c>
      <c r="AH32" s="370">
        <v>695.44</v>
      </c>
      <c r="AI32" s="370">
        <v>795.48</v>
      </c>
      <c r="AJ32" s="370">
        <v>347.55</v>
      </c>
      <c r="AK32" s="370">
        <v>922.42</v>
      </c>
      <c r="AL32" s="370">
        <v>367.15</v>
      </c>
      <c r="AM32" s="370">
        <v>982.2</v>
      </c>
      <c r="AN32" s="370">
        <v>869.55</v>
      </c>
      <c r="AO32" s="370">
        <v>570.24</v>
      </c>
      <c r="AP32" s="370">
        <v>606.86</v>
      </c>
      <c r="AQ32" s="370">
        <v>871.92</v>
      </c>
      <c r="AR32" s="370">
        <v>780.46</v>
      </c>
      <c r="AS32" s="370">
        <v>525.94000000000005</v>
      </c>
      <c r="AT32" s="370" t="s">
        <v>1820</v>
      </c>
      <c r="AU32" s="370">
        <v>932.01</v>
      </c>
      <c r="AV32" s="370">
        <v>872.36</v>
      </c>
      <c r="AW32" s="370">
        <v>617.47</v>
      </c>
      <c r="AX32" s="370">
        <v>911.95</v>
      </c>
      <c r="AY32" s="370">
        <v>911.93</v>
      </c>
      <c r="AZ32" s="370">
        <v>374.42</v>
      </c>
      <c r="BA32" s="370">
        <v>870.97</v>
      </c>
      <c r="BB32" s="370" t="s">
        <v>1820</v>
      </c>
      <c r="BC32" s="99">
        <v>923.72</v>
      </c>
      <c r="BD32" s="99" t="s">
        <v>1820</v>
      </c>
      <c r="BE32">
        <v>847.97</v>
      </c>
      <c r="BF32">
        <v>0.11190287296907506</v>
      </c>
      <c r="BG32" s="59">
        <v>5198</v>
      </c>
    </row>
    <row r="33" spans="1:59" hidden="1">
      <c r="A33" s="370" t="s">
        <v>1820</v>
      </c>
      <c r="B33" s="370">
        <v>555.82000000000005</v>
      </c>
      <c r="C33" s="370">
        <v>555.59</v>
      </c>
      <c r="D33" s="370">
        <v>492.98</v>
      </c>
      <c r="E33" s="370">
        <v>617.32000000000005</v>
      </c>
      <c r="F33" s="370">
        <v>617.32000000000005</v>
      </c>
      <c r="G33" s="370">
        <v>840.57</v>
      </c>
      <c r="H33" s="370">
        <v>830.15</v>
      </c>
      <c r="I33" s="370">
        <v>929.82</v>
      </c>
      <c r="J33" s="370">
        <v>431.52</v>
      </c>
      <c r="K33" s="370">
        <v>927.87</v>
      </c>
      <c r="L33" s="370">
        <v>555.88</v>
      </c>
      <c r="M33" s="370">
        <v>618.09</v>
      </c>
      <c r="N33" s="370" t="s">
        <v>1820</v>
      </c>
      <c r="O33" s="370">
        <v>617.69000000000005</v>
      </c>
      <c r="P33" s="370">
        <v>617.57000000000005</v>
      </c>
      <c r="Q33" s="370">
        <v>930.31</v>
      </c>
      <c r="R33" s="370">
        <v>927.88</v>
      </c>
      <c r="S33" s="370">
        <v>465.36</v>
      </c>
      <c r="T33" s="370">
        <v>931.99</v>
      </c>
      <c r="U33" s="370">
        <v>547.1</v>
      </c>
      <c r="V33" s="370">
        <v>496.6</v>
      </c>
      <c r="W33" s="370">
        <v>496</v>
      </c>
      <c r="X33" s="370">
        <v>925.83</v>
      </c>
      <c r="Y33" s="370">
        <v>618.65</v>
      </c>
      <c r="Z33" s="370">
        <v>185.43</v>
      </c>
      <c r="AA33" s="370">
        <v>496</v>
      </c>
      <c r="AB33" s="370">
        <v>618.65</v>
      </c>
      <c r="AC33" s="370">
        <v>700.15</v>
      </c>
      <c r="AD33" s="370">
        <v>934.55</v>
      </c>
      <c r="AE33" s="370">
        <v>611.91999999999996</v>
      </c>
      <c r="AF33" s="370">
        <v>774.83</v>
      </c>
      <c r="AG33" s="370">
        <v>782.32</v>
      </c>
      <c r="AH33" s="370">
        <v>699.34</v>
      </c>
      <c r="AI33" s="370">
        <v>798.08</v>
      </c>
      <c r="AJ33" s="370">
        <v>349.67</v>
      </c>
      <c r="AK33" s="370">
        <v>924.69</v>
      </c>
      <c r="AL33" s="370">
        <v>368.28</v>
      </c>
      <c r="AM33" s="370">
        <v>983.14</v>
      </c>
      <c r="AN33" s="370">
        <v>872.99</v>
      </c>
      <c r="AO33" s="370">
        <v>571.76</v>
      </c>
      <c r="AP33" s="370">
        <v>609.65</v>
      </c>
      <c r="AQ33" s="370">
        <v>875.19</v>
      </c>
      <c r="AR33" s="370">
        <v>782.32</v>
      </c>
      <c r="AS33" s="370">
        <v>527</v>
      </c>
      <c r="AT33" s="370" t="s">
        <v>1820</v>
      </c>
      <c r="AU33" s="370">
        <v>933.58</v>
      </c>
      <c r="AV33" s="370">
        <v>877.01</v>
      </c>
      <c r="AW33" s="370">
        <v>618.65</v>
      </c>
      <c r="AX33" s="370">
        <v>916.87</v>
      </c>
      <c r="AY33" s="370">
        <v>916.91</v>
      </c>
      <c r="AZ33" s="370">
        <v>376.63</v>
      </c>
      <c r="BA33" s="370">
        <v>874.17</v>
      </c>
      <c r="BB33" s="370" t="s">
        <v>1820</v>
      </c>
      <c r="BC33" s="99">
        <v>925.7</v>
      </c>
      <c r="BD33" s="99" t="s">
        <v>1820</v>
      </c>
      <c r="BE33">
        <v>849.55</v>
      </c>
      <c r="BF33">
        <v>0.10601324807596585</v>
      </c>
      <c r="BG33" s="59">
        <v>5097</v>
      </c>
    </row>
    <row r="34" spans="1:59" hidden="1">
      <c r="A34" s="370" t="s">
        <v>1820</v>
      </c>
      <c r="B34" s="370">
        <v>556.79</v>
      </c>
      <c r="C34" s="370">
        <v>556.59</v>
      </c>
      <c r="D34" s="370">
        <v>493.71</v>
      </c>
      <c r="E34" s="370">
        <v>618.44000000000005</v>
      </c>
      <c r="F34" s="370">
        <v>618.44000000000005</v>
      </c>
      <c r="G34" s="370">
        <v>842.33</v>
      </c>
      <c r="H34" s="370">
        <v>831.93</v>
      </c>
      <c r="I34" s="370">
        <v>931.43</v>
      </c>
      <c r="J34" s="370">
        <v>432.17</v>
      </c>
      <c r="K34" s="370">
        <v>929.48</v>
      </c>
      <c r="L34" s="370">
        <v>556.85</v>
      </c>
      <c r="M34" s="370">
        <v>619.08000000000004</v>
      </c>
      <c r="N34" s="370" t="s">
        <v>1820</v>
      </c>
      <c r="O34" s="370">
        <v>618.76</v>
      </c>
      <c r="P34" s="370">
        <v>618.66</v>
      </c>
      <c r="Q34" s="370">
        <v>931.83</v>
      </c>
      <c r="R34" s="370">
        <v>929.73</v>
      </c>
      <c r="S34" s="370">
        <v>465.99</v>
      </c>
      <c r="T34" s="370">
        <v>933.8</v>
      </c>
      <c r="U34" s="370">
        <v>548.49</v>
      </c>
      <c r="V34" s="370">
        <v>497.73</v>
      </c>
      <c r="W34" s="370">
        <v>497</v>
      </c>
      <c r="X34" s="370">
        <v>927.84</v>
      </c>
      <c r="Y34" s="370">
        <v>619.57000000000005</v>
      </c>
      <c r="Z34" s="370">
        <v>185.64</v>
      </c>
      <c r="AA34" s="370">
        <v>497</v>
      </c>
      <c r="AB34" s="370">
        <v>619.57000000000005</v>
      </c>
      <c r="AC34" s="370">
        <v>703.77</v>
      </c>
      <c r="AD34" s="370">
        <v>935.08</v>
      </c>
      <c r="AE34" s="370">
        <v>614.76</v>
      </c>
      <c r="AF34" s="370">
        <v>775.64</v>
      </c>
      <c r="AG34" s="370">
        <v>785.58</v>
      </c>
      <c r="AH34" s="370">
        <v>702.86</v>
      </c>
      <c r="AI34" s="370">
        <v>801.36</v>
      </c>
      <c r="AJ34" s="370">
        <v>351.29</v>
      </c>
      <c r="AK34" s="370">
        <v>927.01</v>
      </c>
      <c r="AL34" s="370">
        <v>369.3</v>
      </c>
      <c r="AM34" s="370">
        <v>984.07</v>
      </c>
      <c r="AN34" s="370">
        <v>877.36</v>
      </c>
      <c r="AO34" s="370">
        <v>573.32000000000005</v>
      </c>
      <c r="AP34" s="370">
        <v>612.42999999999995</v>
      </c>
      <c r="AQ34" s="370">
        <v>879.38</v>
      </c>
      <c r="AR34" s="370">
        <v>785.58</v>
      </c>
      <c r="AS34" s="370">
        <v>528.05999999999995</v>
      </c>
      <c r="AT34" s="370" t="s">
        <v>1820</v>
      </c>
      <c r="AU34" s="370">
        <v>935.85</v>
      </c>
      <c r="AV34" s="370">
        <v>881.65</v>
      </c>
      <c r="AW34" s="370">
        <v>619.57000000000005</v>
      </c>
      <c r="AX34" s="370">
        <v>921.78</v>
      </c>
      <c r="AY34" s="370">
        <v>921.88</v>
      </c>
      <c r="AZ34" s="370">
        <v>377.89</v>
      </c>
      <c r="BA34" s="370">
        <v>878.57</v>
      </c>
      <c r="BB34" s="370" t="s">
        <v>1820</v>
      </c>
      <c r="BC34" s="99">
        <v>927.91</v>
      </c>
      <c r="BD34" s="99" t="s">
        <v>1820</v>
      </c>
      <c r="BE34">
        <v>850.52</v>
      </c>
      <c r="BF34">
        <v>0.10159602940613395</v>
      </c>
      <c r="BG34" s="59">
        <v>4998</v>
      </c>
    </row>
    <row r="35" spans="1:59" hidden="1">
      <c r="A35" s="370" t="s">
        <v>1820</v>
      </c>
      <c r="B35" s="370">
        <v>558.09</v>
      </c>
      <c r="C35" s="370">
        <v>557.83000000000004</v>
      </c>
      <c r="D35" s="370">
        <v>494.82</v>
      </c>
      <c r="E35" s="370">
        <v>619.80999999999995</v>
      </c>
      <c r="F35" s="370">
        <v>619.80999999999995</v>
      </c>
      <c r="G35" s="370">
        <v>844.13</v>
      </c>
      <c r="H35" s="370">
        <v>833.88</v>
      </c>
      <c r="I35" s="370">
        <v>933.43</v>
      </c>
      <c r="J35" s="370">
        <v>433.14</v>
      </c>
      <c r="K35" s="370">
        <v>931.53</v>
      </c>
      <c r="L35" s="370">
        <v>558.16</v>
      </c>
      <c r="M35" s="370">
        <v>620.55999999999995</v>
      </c>
      <c r="N35" s="370" t="s">
        <v>1820</v>
      </c>
      <c r="O35" s="370">
        <v>620.22</v>
      </c>
      <c r="P35" s="370">
        <v>620.1</v>
      </c>
      <c r="Q35" s="370">
        <v>934</v>
      </c>
      <c r="R35" s="370">
        <v>931.54</v>
      </c>
      <c r="S35" s="370">
        <v>466.83</v>
      </c>
      <c r="T35" s="370">
        <v>935.6</v>
      </c>
      <c r="U35" s="370">
        <v>549.74</v>
      </c>
      <c r="V35" s="370">
        <v>498.69</v>
      </c>
      <c r="W35" s="370">
        <v>498</v>
      </c>
      <c r="X35" s="370">
        <v>930.17</v>
      </c>
      <c r="Y35" s="370">
        <v>620.94000000000005</v>
      </c>
      <c r="Z35" s="370">
        <v>186.08</v>
      </c>
      <c r="AA35" s="370">
        <v>498</v>
      </c>
      <c r="AB35" s="370">
        <v>620.94000000000005</v>
      </c>
      <c r="AC35" s="370">
        <v>707.39</v>
      </c>
      <c r="AD35" s="370">
        <v>938.4</v>
      </c>
      <c r="AE35" s="370">
        <v>617.59</v>
      </c>
      <c r="AF35" s="370">
        <v>776.45</v>
      </c>
      <c r="AG35" s="370">
        <v>789.6</v>
      </c>
      <c r="AH35" s="370">
        <v>706.37</v>
      </c>
      <c r="AI35" s="370">
        <v>805.06</v>
      </c>
      <c r="AJ35" s="370">
        <v>352.91</v>
      </c>
      <c r="AK35" s="370">
        <v>929.33</v>
      </c>
      <c r="AL35" s="370">
        <v>370.39</v>
      </c>
      <c r="AM35" s="370">
        <v>985.01</v>
      </c>
      <c r="AN35" s="370">
        <v>881.73</v>
      </c>
      <c r="AO35" s="370">
        <v>575.17999999999995</v>
      </c>
      <c r="AP35" s="370">
        <v>616.32000000000005</v>
      </c>
      <c r="AQ35" s="370">
        <v>884.03</v>
      </c>
      <c r="AR35" s="370">
        <v>789.6</v>
      </c>
      <c r="AS35" s="370">
        <v>529.13</v>
      </c>
      <c r="AT35" s="370" t="s">
        <v>1820</v>
      </c>
      <c r="AU35" s="370">
        <v>937.9</v>
      </c>
      <c r="AV35" s="370">
        <v>886.3</v>
      </c>
      <c r="AW35" s="370">
        <v>620.94000000000005</v>
      </c>
      <c r="AX35" s="370">
        <v>926.7</v>
      </c>
      <c r="AY35" s="370">
        <v>926.46</v>
      </c>
      <c r="AZ35" s="370">
        <v>379.96</v>
      </c>
      <c r="BA35" s="370">
        <v>882.96</v>
      </c>
      <c r="BB35" s="370" t="s">
        <v>1820</v>
      </c>
      <c r="BC35" s="99">
        <v>930.11</v>
      </c>
      <c r="BD35" s="99" t="s">
        <v>1820</v>
      </c>
      <c r="BE35">
        <v>852.21</v>
      </c>
      <c r="BF35">
        <v>9.2761592066470111E-2</v>
      </c>
      <c r="BG35" s="59">
        <v>4900</v>
      </c>
    </row>
    <row r="36" spans="1:59" hidden="1">
      <c r="A36" s="370" t="s">
        <v>1820</v>
      </c>
      <c r="B36" s="370">
        <v>559.12</v>
      </c>
      <c r="C36" s="370">
        <v>558.9</v>
      </c>
      <c r="D36" s="370">
        <v>496.09</v>
      </c>
      <c r="E36" s="370">
        <v>620.99</v>
      </c>
      <c r="F36" s="370">
        <v>620.99</v>
      </c>
      <c r="G36" s="370">
        <v>845.95</v>
      </c>
      <c r="H36" s="370">
        <v>835.45</v>
      </c>
      <c r="I36" s="370">
        <v>935.34</v>
      </c>
      <c r="J36" s="370">
        <v>434.18</v>
      </c>
      <c r="K36" s="370">
        <v>933.39</v>
      </c>
      <c r="L36" s="370">
        <v>559.36</v>
      </c>
      <c r="M36" s="370">
        <v>621.91999999999996</v>
      </c>
      <c r="N36" s="370" t="s">
        <v>1820</v>
      </c>
      <c r="O36" s="370">
        <v>621.55999999999995</v>
      </c>
      <c r="P36" s="370">
        <v>621.25</v>
      </c>
      <c r="Q36" s="370">
        <v>936.11</v>
      </c>
      <c r="R36" s="370">
        <v>933.39</v>
      </c>
      <c r="S36" s="370">
        <v>467.81</v>
      </c>
      <c r="T36" s="370">
        <v>937.41</v>
      </c>
      <c r="U36" s="370">
        <v>550.80999999999995</v>
      </c>
      <c r="V36" s="370">
        <v>499.75</v>
      </c>
      <c r="W36" s="370">
        <v>499</v>
      </c>
      <c r="X36" s="370">
        <v>932.7</v>
      </c>
      <c r="Y36" s="370">
        <v>622.33000000000004</v>
      </c>
      <c r="Z36" s="370">
        <v>186.49</v>
      </c>
      <c r="AA36" s="370">
        <v>499</v>
      </c>
      <c r="AB36" s="370">
        <v>622.33000000000004</v>
      </c>
      <c r="AC36" s="370">
        <v>710.95</v>
      </c>
      <c r="AD36" s="370">
        <v>941.71</v>
      </c>
      <c r="AE36" s="370">
        <v>621.15</v>
      </c>
      <c r="AF36" s="370">
        <v>777.47</v>
      </c>
      <c r="AG36" s="370">
        <v>793.63</v>
      </c>
      <c r="AH36" s="370">
        <v>709.89</v>
      </c>
      <c r="AI36" s="370">
        <v>808.76</v>
      </c>
      <c r="AJ36" s="370">
        <v>354.95</v>
      </c>
      <c r="AK36" s="370">
        <v>931.46</v>
      </c>
      <c r="AL36" s="370">
        <v>371.06</v>
      </c>
      <c r="AM36" s="370">
        <v>986</v>
      </c>
      <c r="AN36" s="370">
        <v>886.41</v>
      </c>
      <c r="AO36" s="370">
        <v>576.57000000000005</v>
      </c>
      <c r="AP36" s="370">
        <v>620.20000000000005</v>
      </c>
      <c r="AQ36" s="370">
        <v>888.68</v>
      </c>
      <c r="AR36" s="370">
        <v>793.63</v>
      </c>
      <c r="AS36" s="370">
        <v>530.19000000000005</v>
      </c>
      <c r="AT36" s="370" t="s">
        <v>1820</v>
      </c>
      <c r="AU36" s="370">
        <v>939.95</v>
      </c>
      <c r="AV36" s="370">
        <v>890.94</v>
      </c>
      <c r="AW36" s="370">
        <v>622.33000000000004</v>
      </c>
      <c r="AX36" s="370">
        <v>931.03</v>
      </c>
      <c r="AY36" s="370">
        <v>931.03</v>
      </c>
      <c r="AZ36" s="370">
        <v>382.03</v>
      </c>
      <c r="BA36" s="370">
        <v>887.36</v>
      </c>
      <c r="BB36" s="370" t="s">
        <v>1820</v>
      </c>
      <c r="BC36" s="99">
        <v>932.32</v>
      </c>
      <c r="BD36" s="99" t="s">
        <v>1820</v>
      </c>
      <c r="BE36">
        <v>853.95</v>
      </c>
      <c r="BF36">
        <v>8.6871967173360903E-2</v>
      </c>
      <c r="BG36" s="59">
        <v>4799</v>
      </c>
    </row>
    <row r="37" spans="1:59" hidden="1">
      <c r="A37" s="370" t="s">
        <v>1820</v>
      </c>
      <c r="B37" s="370">
        <v>560.19000000000005</v>
      </c>
      <c r="C37" s="370">
        <v>559.92999999999995</v>
      </c>
      <c r="D37" s="370">
        <v>496.55</v>
      </c>
      <c r="E37" s="370">
        <v>622.14</v>
      </c>
      <c r="F37" s="370">
        <v>622.14</v>
      </c>
      <c r="G37" s="370">
        <v>847.32</v>
      </c>
      <c r="H37" s="370">
        <v>837.16</v>
      </c>
      <c r="I37" s="370">
        <v>936.93</v>
      </c>
      <c r="J37" s="370">
        <v>434.68</v>
      </c>
      <c r="K37" s="370">
        <v>935.01</v>
      </c>
      <c r="L37" s="370">
        <v>560.17999999999995</v>
      </c>
      <c r="M37" s="370">
        <v>622.87</v>
      </c>
      <c r="N37" s="370" t="s">
        <v>1820</v>
      </c>
      <c r="O37" s="370">
        <v>622.47</v>
      </c>
      <c r="P37" s="370">
        <v>622.42999999999995</v>
      </c>
      <c r="Q37" s="370">
        <v>937.38</v>
      </c>
      <c r="R37" s="370">
        <v>935.01</v>
      </c>
      <c r="S37" s="370">
        <v>468.18</v>
      </c>
      <c r="T37" s="370">
        <v>938.08</v>
      </c>
      <c r="U37" s="370">
        <v>551.88</v>
      </c>
      <c r="V37" s="370">
        <v>500.63</v>
      </c>
      <c r="W37" s="370">
        <v>500</v>
      </c>
      <c r="X37" s="370">
        <v>934.25</v>
      </c>
      <c r="Y37" s="370">
        <v>623.27</v>
      </c>
      <c r="Z37" s="370">
        <v>186.76</v>
      </c>
      <c r="AA37" s="370">
        <v>500</v>
      </c>
      <c r="AB37" s="370">
        <v>623.27</v>
      </c>
      <c r="AC37" s="370">
        <v>713.36</v>
      </c>
      <c r="AD37" s="370">
        <v>942.22</v>
      </c>
      <c r="AE37" s="370">
        <v>622.51</v>
      </c>
      <c r="AF37" s="370">
        <v>777.86</v>
      </c>
      <c r="AG37" s="370">
        <v>797.65</v>
      </c>
      <c r="AH37" s="370">
        <v>712.7</v>
      </c>
      <c r="AI37" s="370">
        <v>810.34</v>
      </c>
      <c r="AJ37" s="370">
        <v>355.72</v>
      </c>
      <c r="AK37" s="370">
        <v>933.25</v>
      </c>
      <c r="AL37" s="370">
        <v>372.1</v>
      </c>
      <c r="AM37" s="370">
        <v>986.44</v>
      </c>
      <c r="AN37" s="370">
        <v>889.21</v>
      </c>
      <c r="AO37" s="370">
        <v>577.96</v>
      </c>
      <c r="AP37" s="370">
        <v>621.80999999999995</v>
      </c>
      <c r="AQ37" s="370">
        <v>891.7</v>
      </c>
      <c r="AR37" s="370">
        <v>797.65</v>
      </c>
      <c r="AS37" s="370">
        <v>531.25</v>
      </c>
      <c r="AT37" s="370" t="s">
        <v>1820</v>
      </c>
      <c r="AU37" s="370">
        <v>941.71</v>
      </c>
      <c r="AV37" s="370">
        <v>893.81</v>
      </c>
      <c r="AW37" s="370">
        <v>623.27</v>
      </c>
      <c r="AX37" s="370">
        <v>934.18</v>
      </c>
      <c r="AY37" s="370">
        <v>934.18</v>
      </c>
      <c r="AZ37" s="370">
        <v>383.66</v>
      </c>
      <c r="BA37" s="370">
        <v>889.31</v>
      </c>
      <c r="BB37" s="370" t="s">
        <v>1820</v>
      </c>
      <c r="BC37" s="99">
        <v>934.16</v>
      </c>
      <c r="BD37" s="99" t="s">
        <v>1820</v>
      </c>
      <c r="BE37">
        <v>854.23</v>
      </c>
      <c r="BF37">
        <v>8.0982342280251682E-2</v>
      </c>
      <c r="BG37" s="59">
        <v>4697</v>
      </c>
    </row>
    <row r="38" spans="1:59" hidden="1">
      <c r="A38" s="370" t="s">
        <v>1820</v>
      </c>
      <c r="B38" s="370">
        <v>560.52</v>
      </c>
      <c r="C38" s="370">
        <v>560.33000000000004</v>
      </c>
      <c r="D38" s="370">
        <v>497.64</v>
      </c>
      <c r="E38" s="370">
        <v>622.58000000000004</v>
      </c>
      <c r="F38" s="370">
        <v>622.58000000000004</v>
      </c>
      <c r="G38" s="370">
        <v>848.94</v>
      </c>
      <c r="H38" s="370">
        <v>838.53</v>
      </c>
      <c r="I38" s="370">
        <v>938.69</v>
      </c>
      <c r="J38" s="370">
        <v>435.35</v>
      </c>
      <c r="K38" s="370">
        <v>936.78</v>
      </c>
      <c r="L38" s="370">
        <v>561.26</v>
      </c>
      <c r="M38" s="370">
        <v>624.07000000000005</v>
      </c>
      <c r="N38" s="370" t="s">
        <v>1820</v>
      </c>
      <c r="O38" s="370">
        <v>623.66999999999996</v>
      </c>
      <c r="P38" s="370">
        <v>623.63</v>
      </c>
      <c r="Q38" s="370">
        <v>939.12</v>
      </c>
      <c r="R38" s="370">
        <v>936.76</v>
      </c>
      <c r="S38" s="370">
        <v>469.06</v>
      </c>
      <c r="T38" s="370">
        <v>939.98</v>
      </c>
      <c r="U38" s="370">
        <v>552.74</v>
      </c>
      <c r="V38" s="370">
        <v>502.05</v>
      </c>
      <c r="W38" s="370">
        <v>501</v>
      </c>
      <c r="X38" s="370">
        <v>935.79</v>
      </c>
      <c r="Y38" s="370">
        <v>624.61</v>
      </c>
      <c r="Z38" s="370">
        <v>187.13</v>
      </c>
      <c r="AA38" s="370">
        <v>501</v>
      </c>
      <c r="AB38" s="370">
        <v>624.61</v>
      </c>
      <c r="AC38" s="370">
        <v>716.54</v>
      </c>
      <c r="AD38" s="370">
        <v>943.27</v>
      </c>
      <c r="AE38" s="370">
        <v>625.52</v>
      </c>
      <c r="AF38" s="370">
        <v>778.28</v>
      </c>
      <c r="AG38" s="370">
        <v>798.97</v>
      </c>
      <c r="AH38" s="370">
        <v>715.5</v>
      </c>
      <c r="AI38" s="370">
        <v>812.05</v>
      </c>
      <c r="AJ38" s="370">
        <v>357.44</v>
      </c>
      <c r="AK38" s="370">
        <v>935.52</v>
      </c>
      <c r="AL38" s="370">
        <v>373</v>
      </c>
      <c r="AM38" s="370">
        <v>986.83</v>
      </c>
      <c r="AN38" s="370">
        <v>893.37</v>
      </c>
      <c r="AO38" s="370">
        <v>579.35</v>
      </c>
      <c r="AP38" s="370">
        <v>623.73</v>
      </c>
      <c r="AQ38" s="370">
        <v>895.67</v>
      </c>
      <c r="AR38" s="370">
        <v>798.97</v>
      </c>
      <c r="AS38" s="370">
        <v>532.30999999999995</v>
      </c>
      <c r="AT38" s="370" t="s">
        <v>1820</v>
      </c>
      <c r="AU38" s="370">
        <v>942.86</v>
      </c>
      <c r="AV38" s="370">
        <v>896.68</v>
      </c>
      <c r="AW38" s="370">
        <v>624.61</v>
      </c>
      <c r="AX38" s="370">
        <v>938.53</v>
      </c>
      <c r="AY38" s="370">
        <v>938.55</v>
      </c>
      <c r="AZ38" s="370">
        <v>384.57</v>
      </c>
      <c r="BA38" s="370">
        <v>893.6</v>
      </c>
      <c r="BB38" s="370" t="s">
        <v>1820</v>
      </c>
      <c r="BC38" s="99">
        <v>936</v>
      </c>
      <c r="BD38" s="99" t="s">
        <v>1820</v>
      </c>
      <c r="BE38">
        <v>856.1</v>
      </c>
      <c r="BF38">
        <v>7.3620311163865179E-2</v>
      </c>
      <c r="BG38" s="59">
        <v>4600</v>
      </c>
    </row>
    <row r="39" spans="1:59" hidden="1">
      <c r="A39" s="370" t="s">
        <v>1820</v>
      </c>
      <c r="B39" s="370">
        <v>561.43000000000006</v>
      </c>
      <c r="C39" s="370">
        <v>561.19000000000005</v>
      </c>
      <c r="D39" s="370">
        <v>498.01499999999999</v>
      </c>
      <c r="E39" s="370">
        <v>623.54</v>
      </c>
      <c r="F39" s="370">
        <v>623.54</v>
      </c>
      <c r="G39" s="370">
        <v>849.75</v>
      </c>
      <c r="H39" s="370">
        <v>839.43000000000006</v>
      </c>
      <c r="I39" s="370">
        <v>939.56</v>
      </c>
      <c r="J39" s="370">
        <v>435.83000000000004</v>
      </c>
      <c r="K39" s="370">
        <v>937.65499999999997</v>
      </c>
      <c r="L39" s="370">
        <v>561.77499999999998</v>
      </c>
      <c r="M39" s="370">
        <v>624.67000000000007</v>
      </c>
      <c r="N39" s="370" t="s">
        <v>1820</v>
      </c>
      <c r="O39" s="370">
        <v>624.245</v>
      </c>
      <c r="P39" s="370">
        <v>624.22500000000002</v>
      </c>
      <c r="Q39" s="370">
        <v>940.01</v>
      </c>
      <c r="R39" s="370">
        <v>937.65499999999997</v>
      </c>
      <c r="S39" s="370">
        <v>469.39</v>
      </c>
      <c r="T39" s="370">
        <v>940.93000000000006</v>
      </c>
      <c r="U39" s="370">
        <v>553.16499999999996</v>
      </c>
      <c r="V39" s="370">
        <v>502.48</v>
      </c>
      <c r="W39" s="370">
        <v>501.5</v>
      </c>
      <c r="X39" s="370">
        <v>936.56500000000005</v>
      </c>
      <c r="Y39" s="370">
        <v>625.22500000000002</v>
      </c>
      <c r="Z39" s="370">
        <v>187.345</v>
      </c>
      <c r="AA39" s="370">
        <v>501.5</v>
      </c>
      <c r="AB39" s="370">
        <v>625.22500000000002</v>
      </c>
      <c r="AC39" s="370">
        <v>718.125</v>
      </c>
      <c r="AD39" s="370">
        <v>945.08500000000004</v>
      </c>
      <c r="AE39" s="370">
        <v>627.02</v>
      </c>
      <c r="AF39" s="370">
        <v>778.93000000000006</v>
      </c>
      <c r="AG39" s="370">
        <v>801.02500000000009</v>
      </c>
      <c r="AH39" s="370">
        <v>716.90499999999997</v>
      </c>
      <c r="AI39" s="370">
        <v>814.66499999999996</v>
      </c>
      <c r="AJ39" s="370">
        <v>358.29499999999996</v>
      </c>
      <c r="AK39" s="370">
        <v>936.65499999999997</v>
      </c>
      <c r="AL39" s="370">
        <v>373.45</v>
      </c>
      <c r="AM39" s="370">
        <v>987.36</v>
      </c>
      <c r="AN39" s="370">
        <v>895.45</v>
      </c>
      <c r="AO39" s="370">
        <v>580.04500000000007</v>
      </c>
      <c r="AP39" s="370">
        <v>624.69000000000005</v>
      </c>
      <c r="AQ39" s="370">
        <v>897.65499999999997</v>
      </c>
      <c r="AR39" s="370">
        <v>801.02500000000009</v>
      </c>
      <c r="AS39" s="370">
        <v>532.84500000000003</v>
      </c>
      <c r="AT39" s="370" t="s">
        <v>1820</v>
      </c>
      <c r="AU39" s="370">
        <v>943.43499999999995</v>
      </c>
      <c r="AV39" s="370">
        <v>898.19</v>
      </c>
      <c r="AW39" s="370">
        <v>625.22500000000002</v>
      </c>
      <c r="AX39" s="370">
        <v>940.7</v>
      </c>
      <c r="AY39" s="370">
        <v>940.73</v>
      </c>
      <c r="AZ39" s="370">
        <v>385.5</v>
      </c>
      <c r="BA39" s="370">
        <v>895.74</v>
      </c>
      <c r="BB39" s="370" t="s">
        <v>1820</v>
      </c>
      <c r="BC39" s="99">
        <v>936.52</v>
      </c>
      <c r="BD39" s="99" t="s">
        <v>1820</v>
      </c>
      <c r="BE39">
        <v>856.71500000000003</v>
      </c>
      <c r="BF39">
        <v>7.0675498717310575E-2</v>
      </c>
      <c r="BG39" s="59">
        <v>4500</v>
      </c>
    </row>
    <row r="40" spans="1:59" hidden="1">
      <c r="A40" s="370" t="s">
        <v>1820</v>
      </c>
      <c r="B40" s="370">
        <v>562.34</v>
      </c>
      <c r="C40" s="370">
        <v>562.04999999999995</v>
      </c>
      <c r="D40" s="370">
        <v>498.39</v>
      </c>
      <c r="E40" s="370">
        <v>624.5</v>
      </c>
      <c r="F40" s="370">
        <v>624.5</v>
      </c>
      <c r="G40" s="370">
        <v>850.56</v>
      </c>
      <c r="H40" s="370">
        <v>840.33</v>
      </c>
      <c r="I40" s="370">
        <v>940.43</v>
      </c>
      <c r="J40" s="370">
        <v>436.31</v>
      </c>
      <c r="K40" s="370">
        <v>938.53</v>
      </c>
      <c r="L40" s="370">
        <v>562.29</v>
      </c>
      <c r="M40" s="370">
        <v>625.27</v>
      </c>
      <c r="N40" s="370" t="s">
        <v>1820</v>
      </c>
      <c r="O40" s="370">
        <v>624.82000000000005</v>
      </c>
      <c r="P40" s="370">
        <v>624.82000000000005</v>
      </c>
      <c r="Q40" s="370">
        <v>940.9</v>
      </c>
      <c r="R40" s="370">
        <v>938.55</v>
      </c>
      <c r="S40" s="370">
        <v>469.72</v>
      </c>
      <c r="T40" s="370">
        <v>941.88</v>
      </c>
      <c r="U40" s="370">
        <v>553.59</v>
      </c>
      <c r="V40" s="370">
        <v>502.91</v>
      </c>
      <c r="W40" s="370">
        <v>502</v>
      </c>
      <c r="X40" s="370">
        <v>937.34</v>
      </c>
      <c r="Y40" s="370">
        <v>625.84</v>
      </c>
      <c r="Z40" s="370">
        <v>187.56</v>
      </c>
      <c r="AA40" s="370">
        <v>502</v>
      </c>
      <c r="AB40" s="370">
        <v>625.84</v>
      </c>
      <c r="AC40" s="370">
        <v>719.71</v>
      </c>
      <c r="AD40" s="370">
        <v>946.9</v>
      </c>
      <c r="AE40" s="370">
        <v>628.52</v>
      </c>
      <c r="AF40" s="370">
        <v>779.58</v>
      </c>
      <c r="AG40" s="370">
        <v>803.08</v>
      </c>
      <c r="AH40" s="370">
        <v>718.31</v>
      </c>
      <c r="AI40" s="370">
        <v>817.28</v>
      </c>
      <c r="AJ40" s="370">
        <v>359.15</v>
      </c>
      <c r="AK40" s="370">
        <v>937.79</v>
      </c>
      <c r="AL40" s="370">
        <v>373.9</v>
      </c>
      <c r="AM40" s="370">
        <v>987.89</v>
      </c>
      <c r="AN40" s="370">
        <v>897.53</v>
      </c>
      <c r="AO40" s="370">
        <v>580.74</v>
      </c>
      <c r="AP40" s="370">
        <v>625.65</v>
      </c>
      <c r="AQ40" s="370">
        <v>899.64</v>
      </c>
      <c r="AR40" s="370">
        <v>803.08</v>
      </c>
      <c r="AS40" s="370">
        <v>533.38</v>
      </c>
      <c r="AT40" s="370" t="s">
        <v>1820</v>
      </c>
      <c r="AU40" s="370">
        <v>944.01</v>
      </c>
      <c r="AV40" s="370">
        <v>899.7</v>
      </c>
      <c r="AW40" s="370">
        <v>625.84</v>
      </c>
      <c r="AX40" s="370">
        <v>942.87</v>
      </c>
      <c r="AY40" s="370">
        <v>942.91</v>
      </c>
      <c r="AZ40" s="370">
        <v>386.43</v>
      </c>
      <c r="BA40" s="370">
        <v>897.88</v>
      </c>
      <c r="BB40" s="370" t="s">
        <v>1820</v>
      </c>
      <c r="BC40" s="99">
        <v>937.04</v>
      </c>
      <c r="BD40" s="99" t="s">
        <v>1820</v>
      </c>
      <c r="BE40">
        <v>857.33</v>
      </c>
      <c r="BF40">
        <v>6.7730686270755958E-2</v>
      </c>
      <c r="BG40" s="59">
        <v>4399</v>
      </c>
    </row>
    <row r="41" spans="1:59" hidden="1">
      <c r="A41" s="370" t="s">
        <v>1820</v>
      </c>
      <c r="B41" s="370">
        <v>562.71500000000003</v>
      </c>
      <c r="C41" s="370">
        <v>562.39499999999998</v>
      </c>
      <c r="D41" s="370">
        <v>498.505</v>
      </c>
      <c r="E41" s="370">
        <v>624.88</v>
      </c>
      <c r="F41" s="370">
        <v>624.88</v>
      </c>
      <c r="G41" s="370">
        <v>851.1099999999999</v>
      </c>
      <c r="H41" s="370">
        <v>841.245</v>
      </c>
      <c r="I41" s="370">
        <v>940.92</v>
      </c>
      <c r="J41" s="370">
        <v>436.46500000000003</v>
      </c>
      <c r="K41" s="370">
        <v>939.34500000000003</v>
      </c>
      <c r="L41" s="370">
        <v>562.54499999999996</v>
      </c>
      <c r="M41" s="370">
        <v>625.63</v>
      </c>
      <c r="N41" s="370" t="s">
        <v>1820</v>
      </c>
      <c r="O41" s="370">
        <v>625.11</v>
      </c>
      <c r="P41" s="370">
        <v>625.23500000000001</v>
      </c>
      <c r="Q41" s="370">
        <v>941.28</v>
      </c>
      <c r="R41" s="370">
        <v>939.35500000000002</v>
      </c>
      <c r="S41" s="370">
        <v>470.05</v>
      </c>
      <c r="T41" s="370">
        <v>942.06999999999994</v>
      </c>
      <c r="U41" s="370">
        <v>554.02</v>
      </c>
      <c r="V41" s="370">
        <v>503.41500000000002</v>
      </c>
      <c r="W41" s="370">
        <v>502.5</v>
      </c>
      <c r="X41" s="370">
        <v>937.88499999999999</v>
      </c>
      <c r="Y41" s="370">
        <v>626.29500000000007</v>
      </c>
      <c r="Z41" s="370">
        <v>187.685</v>
      </c>
      <c r="AA41" s="370">
        <v>502.5</v>
      </c>
      <c r="AB41" s="370">
        <v>626.29500000000007</v>
      </c>
      <c r="AC41" s="370">
        <v>721.3</v>
      </c>
      <c r="AD41" s="370">
        <v>948.71</v>
      </c>
      <c r="AE41" s="370">
        <v>629.83999999999992</v>
      </c>
      <c r="AF41" s="370">
        <v>779.94</v>
      </c>
      <c r="AG41" s="370">
        <v>805.1400000000001</v>
      </c>
      <c r="AH41" s="370">
        <v>720.05</v>
      </c>
      <c r="AI41" s="370">
        <v>819.04499999999996</v>
      </c>
      <c r="AJ41" s="370">
        <v>359.90499999999997</v>
      </c>
      <c r="AK41" s="370">
        <v>938.79</v>
      </c>
      <c r="AL41" s="370">
        <v>374.31</v>
      </c>
      <c r="AM41" s="370">
        <v>988.42499999999995</v>
      </c>
      <c r="AN41" s="370">
        <v>899.35500000000002</v>
      </c>
      <c r="AO41" s="370">
        <v>581.14</v>
      </c>
      <c r="AP41" s="370">
        <v>627.22499999999991</v>
      </c>
      <c r="AQ41" s="370">
        <v>901.625</v>
      </c>
      <c r="AR41" s="370">
        <v>805.1400000000001</v>
      </c>
      <c r="AS41" s="370">
        <v>533.91000000000008</v>
      </c>
      <c r="AT41" s="370" t="s">
        <v>1820</v>
      </c>
      <c r="AU41" s="370">
        <v>944.54</v>
      </c>
      <c r="AV41" s="370">
        <v>902.06</v>
      </c>
      <c r="AW41" s="370">
        <v>626.29500000000007</v>
      </c>
      <c r="AX41" s="370">
        <v>944.97500000000002</v>
      </c>
      <c r="AY41" s="370">
        <v>945.09500000000003</v>
      </c>
      <c r="AZ41" s="370">
        <v>387.36</v>
      </c>
      <c r="BA41" s="370">
        <v>899.66499999999996</v>
      </c>
      <c r="BB41" s="370" t="s">
        <v>1820</v>
      </c>
      <c r="BC41" s="99">
        <v>938.09500000000003</v>
      </c>
      <c r="BD41" s="99" t="s">
        <v>1820</v>
      </c>
      <c r="BE41">
        <v>857.94499999999994</v>
      </c>
      <c r="BF41">
        <v>6.4785873824201354E-2</v>
      </c>
      <c r="BG41" s="59">
        <v>4300</v>
      </c>
    </row>
    <row r="42" spans="1:59" hidden="1">
      <c r="A42" s="370" t="s">
        <v>1820</v>
      </c>
      <c r="B42" s="370">
        <v>563.09</v>
      </c>
      <c r="C42" s="370">
        <v>562.74</v>
      </c>
      <c r="D42" s="370">
        <v>498.62</v>
      </c>
      <c r="E42" s="370">
        <v>625.26</v>
      </c>
      <c r="F42" s="370">
        <v>625.26</v>
      </c>
      <c r="G42" s="370">
        <v>851.66</v>
      </c>
      <c r="H42" s="370">
        <v>842.16</v>
      </c>
      <c r="I42" s="370">
        <v>941.41</v>
      </c>
      <c r="J42" s="370">
        <v>436.62</v>
      </c>
      <c r="K42" s="370">
        <v>940.16</v>
      </c>
      <c r="L42" s="370">
        <v>562.79999999999995</v>
      </c>
      <c r="M42" s="370">
        <v>625.99</v>
      </c>
      <c r="N42" s="370" t="s">
        <v>1820</v>
      </c>
      <c r="O42" s="370">
        <v>625.4</v>
      </c>
      <c r="P42" s="370">
        <v>625.65</v>
      </c>
      <c r="Q42" s="370">
        <v>941.66</v>
      </c>
      <c r="R42" s="370">
        <v>940.16</v>
      </c>
      <c r="S42" s="370">
        <v>470.38</v>
      </c>
      <c r="T42" s="370">
        <v>942.26</v>
      </c>
      <c r="U42" s="370">
        <v>554.45000000000005</v>
      </c>
      <c r="V42" s="370">
        <v>503.92</v>
      </c>
      <c r="W42" s="370">
        <v>503</v>
      </c>
      <c r="X42" s="370">
        <v>938.43</v>
      </c>
      <c r="Y42" s="370">
        <v>626.75</v>
      </c>
      <c r="Z42" s="370">
        <v>187.81</v>
      </c>
      <c r="AA42" s="370">
        <v>503</v>
      </c>
      <c r="AB42" s="370">
        <v>626.75</v>
      </c>
      <c r="AC42" s="370">
        <v>722.89</v>
      </c>
      <c r="AD42" s="370">
        <v>950.52</v>
      </c>
      <c r="AE42" s="370">
        <v>631.16</v>
      </c>
      <c r="AF42" s="370">
        <v>780.3</v>
      </c>
      <c r="AG42" s="370">
        <v>807.2</v>
      </c>
      <c r="AH42" s="370">
        <v>721.79</v>
      </c>
      <c r="AI42" s="370">
        <v>820.81</v>
      </c>
      <c r="AJ42" s="370">
        <v>360.66</v>
      </c>
      <c r="AK42" s="370">
        <v>939.79</v>
      </c>
      <c r="AL42" s="370">
        <v>374.72</v>
      </c>
      <c r="AM42" s="370">
        <v>988.96</v>
      </c>
      <c r="AN42" s="370">
        <v>901.18</v>
      </c>
      <c r="AO42" s="370">
        <v>581.54</v>
      </c>
      <c r="AP42" s="370">
        <v>628.79999999999995</v>
      </c>
      <c r="AQ42" s="370">
        <v>903.61</v>
      </c>
      <c r="AR42" s="370">
        <v>807.2</v>
      </c>
      <c r="AS42" s="370">
        <v>534.44000000000005</v>
      </c>
      <c r="AT42" s="370" t="s">
        <v>1820</v>
      </c>
      <c r="AU42" s="370">
        <v>945.07</v>
      </c>
      <c r="AV42" s="370">
        <v>904.42</v>
      </c>
      <c r="AW42" s="370">
        <v>626.75</v>
      </c>
      <c r="AX42" s="370">
        <v>947.08</v>
      </c>
      <c r="AY42" s="370">
        <v>947.28</v>
      </c>
      <c r="AZ42" s="370">
        <v>388.29</v>
      </c>
      <c r="BA42" s="370">
        <v>901.45</v>
      </c>
      <c r="BB42" s="370" t="s">
        <v>1820</v>
      </c>
      <c r="BC42" s="99">
        <v>939.15</v>
      </c>
      <c r="BD42" s="99" t="s">
        <v>1820</v>
      </c>
      <c r="BE42">
        <v>858.56</v>
      </c>
      <c r="BF42">
        <v>6.1841061377646743E-2</v>
      </c>
      <c r="BG42" s="59">
        <v>4199</v>
      </c>
    </row>
    <row r="43" spans="1:59" hidden="1">
      <c r="A43" s="370" t="s">
        <v>1820</v>
      </c>
      <c r="B43" s="370">
        <v>563.71500000000003</v>
      </c>
      <c r="C43" s="370">
        <v>563.38499999999999</v>
      </c>
      <c r="D43" s="370">
        <v>499.43</v>
      </c>
      <c r="E43" s="370">
        <v>625.98</v>
      </c>
      <c r="F43" s="370">
        <v>625.98</v>
      </c>
      <c r="G43" s="370">
        <v>852.70499999999993</v>
      </c>
      <c r="H43" s="370">
        <v>843.07500000000005</v>
      </c>
      <c r="I43" s="370">
        <v>942.53</v>
      </c>
      <c r="J43" s="370">
        <v>437.23500000000001</v>
      </c>
      <c r="K43" s="370">
        <v>940.95499999999993</v>
      </c>
      <c r="L43" s="370">
        <v>563.66499999999996</v>
      </c>
      <c r="M43" s="370">
        <v>626.89499999999998</v>
      </c>
      <c r="N43" s="370" t="s">
        <v>1820</v>
      </c>
      <c r="O43" s="370">
        <v>626.21499999999992</v>
      </c>
      <c r="P43" s="370">
        <v>626.34500000000003</v>
      </c>
      <c r="Q43" s="370">
        <v>943.1099999999999</v>
      </c>
      <c r="R43" s="370">
        <v>940.96499999999992</v>
      </c>
      <c r="S43" s="370">
        <v>470.71000000000004</v>
      </c>
      <c r="T43" s="370">
        <v>943.53499999999997</v>
      </c>
      <c r="U43" s="370">
        <v>555.34</v>
      </c>
      <c r="V43" s="370">
        <v>504.46500000000003</v>
      </c>
      <c r="W43" s="370">
        <v>503.5</v>
      </c>
      <c r="X43" s="370">
        <v>939.48</v>
      </c>
      <c r="Y43" s="370">
        <v>627.47500000000002</v>
      </c>
      <c r="Z43" s="370">
        <v>188.01999999999998</v>
      </c>
      <c r="AA43" s="370">
        <v>503.5</v>
      </c>
      <c r="AB43" s="370">
        <v>627.47500000000002</v>
      </c>
      <c r="AC43" s="370">
        <v>724.47499999999991</v>
      </c>
      <c r="AD43" s="370">
        <v>951.96</v>
      </c>
      <c r="AE43" s="370">
        <v>632.47499999999991</v>
      </c>
      <c r="AF43" s="370">
        <v>780.65499999999997</v>
      </c>
      <c r="AG43" s="370">
        <v>809.255</v>
      </c>
      <c r="AH43" s="370">
        <v>723.53</v>
      </c>
      <c r="AI43" s="370">
        <v>822.56999999999994</v>
      </c>
      <c r="AJ43" s="370">
        <v>361.41500000000002</v>
      </c>
      <c r="AK43" s="370">
        <v>940.78499999999997</v>
      </c>
      <c r="AL43" s="370">
        <v>375.13</v>
      </c>
      <c r="AM43" s="370">
        <v>989.49</v>
      </c>
      <c r="AN43" s="370">
        <v>903.005</v>
      </c>
      <c r="AO43" s="370">
        <v>582.53</v>
      </c>
      <c r="AP43" s="370">
        <v>630.75</v>
      </c>
      <c r="AQ43" s="370">
        <v>905.7</v>
      </c>
      <c r="AR43" s="370">
        <v>809.255</v>
      </c>
      <c r="AS43" s="370">
        <v>534.97</v>
      </c>
      <c r="AT43" s="370" t="s">
        <v>1820</v>
      </c>
      <c r="AU43" s="370">
        <v>946.375</v>
      </c>
      <c r="AV43" s="370">
        <v>906.78499999999997</v>
      </c>
      <c r="AW43" s="370">
        <v>627.47500000000002</v>
      </c>
      <c r="AX43" s="370">
        <v>949.18000000000006</v>
      </c>
      <c r="AY43" s="370">
        <v>949.48</v>
      </c>
      <c r="AZ43" s="370">
        <v>389.435</v>
      </c>
      <c r="BA43" s="370">
        <v>903.23</v>
      </c>
      <c r="BB43" s="370" t="s">
        <v>1820</v>
      </c>
      <c r="BC43" s="99">
        <v>940.2</v>
      </c>
      <c r="BD43" s="99" t="s">
        <v>1820</v>
      </c>
      <c r="BE43">
        <v>859.17499999999995</v>
      </c>
      <c r="BF43">
        <v>5.9632452042730794E-2</v>
      </c>
      <c r="BG43" s="59">
        <v>4099</v>
      </c>
    </row>
    <row r="44" spans="1:59" hidden="1">
      <c r="A44" s="370" t="s">
        <v>1820</v>
      </c>
      <c r="B44" s="370">
        <v>564.34</v>
      </c>
      <c r="C44" s="370">
        <v>564.03</v>
      </c>
      <c r="D44" s="370">
        <v>500.24</v>
      </c>
      <c r="E44" s="370">
        <v>626.70000000000005</v>
      </c>
      <c r="F44" s="370">
        <v>626.70000000000005</v>
      </c>
      <c r="G44" s="370">
        <v>853.75</v>
      </c>
      <c r="H44" s="370">
        <v>843.99</v>
      </c>
      <c r="I44" s="370">
        <v>943.65</v>
      </c>
      <c r="J44" s="370">
        <v>437.85</v>
      </c>
      <c r="K44" s="370">
        <v>941.75</v>
      </c>
      <c r="L44" s="370">
        <v>564.53</v>
      </c>
      <c r="M44" s="370">
        <v>627.79999999999995</v>
      </c>
      <c r="N44" s="370" t="s">
        <v>1820</v>
      </c>
      <c r="O44" s="370">
        <v>627.03</v>
      </c>
      <c r="P44" s="370">
        <v>627.04</v>
      </c>
      <c r="Q44" s="370">
        <v>944.56</v>
      </c>
      <c r="R44" s="370">
        <v>941.77</v>
      </c>
      <c r="S44" s="370">
        <v>471.04</v>
      </c>
      <c r="T44" s="370">
        <v>944.81</v>
      </c>
      <c r="U44" s="370">
        <v>556.23</v>
      </c>
      <c r="V44" s="370">
        <v>505.01</v>
      </c>
      <c r="W44" s="370">
        <v>504</v>
      </c>
      <c r="X44" s="370">
        <v>940.53</v>
      </c>
      <c r="Y44" s="370">
        <v>628.20000000000005</v>
      </c>
      <c r="Z44" s="370">
        <v>188.23</v>
      </c>
      <c r="AA44" s="370">
        <v>504</v>
      </c>
      <c r="AB44" s="370">
        <v>628.20000000000005</v>
      </c>
      <c r="AC44" s="370">
        <v>726.06</v>
      </c>
      <c r="AD44" s="370">
        <v>953.4</v>
      </c>
      <c r="AE44" s="370">
        <v>633.79</v>
      </c>
      <c r="AF44" s="370">
        <v>781.01</v>
      </c>
      <c r="AG44" s="370">
        <v>811.31</v>
      </c>
      <c r="AH44" s="370">
        <v>725.27</v>
      </c>
      <c r="AI44" s="370">
        <v>824.33</v>
      </c>
      <c r="AJ44" s="370">
        <v>362.17</v>
      </c>
      <c r="AK44" s="370">
        <v>941.78</v>
      </c>
      <c r="AL44" s="370">
        <v>375.54</v>
      </c>
      <c r="AM44" s="370">
        <v>990.02</v>
      </c>
      <c r="AN44" s="370">
        <v>904.83</v>
      </c>
      <c r="AO44" s="370">
        <v>583.52</v>
      </c>
      <c r="AP44" s="370">
        <v>632.70000000000005</v>
      </c>
      <c r="AQ44" s="370">
        <v>907.79</v>
      </c>
      <c r="AR44" s="370">
        <v>811.31</v>
      </c>
      <c r="AS44" s="370">
        <v>535.5</v>
      </c>
      <c r="AT44" s="370" t="s">
        <v>1820</v>
      </c>
      <c r="AU44" s="370">
        <v>947.68</v>
      </c>
      <c r="AV44" s="370">
        <v>909.15</v>
      </c>
      <c r="AW44" s="370">
        <v>628.20000000000005</v>
      </c>
      <c r="AX44" s="370">
        <v>951.28</v>
      </c>
      <c r="AY44" s="370">
        <v>951.68</v>
      </c>
      <c r="AZ44" s="370">
        <v>390.58</v>
      </c>
      <c r="BA44" s="370">
        <v>905.01</v>
      </c>
      <c r="BB44" s="370" t="s">
        <v>1820</v>
      </c>
      <c r="BC44" s="99">
        <v>941.25</v>
      </c>
      <c r="BD44" s="99" t="s">
        <v>1820</v>
      </c>
      <c r="BE44">
        <v>859.79</v>
      </c>
      <c r="BF44">
        <v>5.7423842707814837E-2</v>
      </c>
      <c r="BG44" s="59">
        <v>3998</v>
      </c>
    </row>
    <row r="45" spans="1:59" hidden="1">
      <c r="A45" s="370" t="s">
        <v>1820</v>
      </c>
      <c r="B45" s="370">
        <v>564.89499999999998</v>
      </c>
      <c r="C45" s="370">
        <v>564.58500000000004</v>
      </c>
      <c r="D45" s="370">
        <v>500.84000000000003</v>
      </c>
      <c r="E45" s="370">
        <v>627.32000000000005</v>
      </c>
      <c r="F45" s="370">
        <v>627.32000000000005</v>
      </c>
      <c r="G45" s="370">
        <v>854.505</v>
      </c>
      <c r="H45" s="370">
        <v>844.78</v>
      </c>
      <c r="I45" s="370">
        <v>944.59500000000003</v>
      </c>
      <c r="J45" s="370">
        <v>438.36</v>
      </c>
      <c r="K45" s="370">
        <v>942.72</v>
      </c>
      <c r="L45" s="370">
        <v>565.13499999999999</v>
      </c>
      <c r="M45" s="370">
        <v>628.49</v>
      </c>
      <c r="N45" s="370" t="s">
        <v>1820</v>
      </c>
      <c r="O45" s="370">
        <v>627.84500000000003</v>
      </c>
      <c r="P45" s="370">
        <v>627.66</v>
      </c>
      <c r="Q45" s="370">
        <v>945.58999999999992</v>
      </c>
      <c r="R45" s="370">
        <v>942.73</v>
      </c>
      <c r="S45" s="370">
        <v>471.49</v>
      </c>
      <c r="T45" s="370">
        <v>946.15499999999997</v>
      </c>
      <c r="U45" s="370">
        <v>556.74</v>
      </c>
      <c r="V45" s="370">
        <v>505.43</v>
      </c>
      <c r="W45" s="370">
        <v>504.5</v>
      </c>
      <c r="X45" s="370">
        <v>941.57999999999993</v>
      </c>
      <c r="Y45" s="370">
        <v>628.93499999999995</v>
      </c>
      <c r="Z45" s="370">
        <v>188.46499999999997</v>
      </c>
      <c r="AA45" s="370">
        <v>504.5</v>
      </c>
      <c r="AB45" s="370">
        <v>628.93499999999995</v>
      </c>
      <c r="AC45" s="370">
        <v>727.81999999999994</v>
      </c>
      <c r="AD45" s="370">
        <v>954.84999999999991</v>
      </c>
      <c r="AE45" s="370">
        <v>635.72</v>
      </c>
      <c r="AF45" s="370">
        <v>781.6</v>
      </c>
      <c r="AG45" s="370">
        <v>813.78</v>
      </c>
      <c r="AH45" s="370">
        <v>727.01</v>
      </c>
      <c r="AI45" s="370">
        <v>826.09500000000003</v>
      </c>
      <c r="AJ45" s="370">
        <v>363.27</v>
      </c>
      <c r="AK45" s="370">
        <v>942.90499999999997</v>
      </c>
      <c r="AL45" s="370">
        <v>375.94</v>
      </c>
      <c r="AM45" s="370">
        <v>990.55</v>
      </c>
      <c r="AN45" s="370">
        <v>907.15499999999997</v>
      </c>
      <c r="AO45" s="370">
        <v>584.12</v>
      </c>
      <c r="AP45" s="370">
        <v>634.65000000000009</v>
      </c>
      <c r="AQ45" s="370">
        <v>909.88</v>
      </c>
      <c r="AR45" s="370">
        <v>813.78</v>
      </c>
      <c r="AS45" s="370">
        <v>536.03</v>
      </c>
      <c r="AT45" s="370" t="s">
        <v>1820</v>
      </c>
      <c r="AU45" s="370">
        <v>948.9849999999999</v>
      </c>
      <c r="AV45" s="370">
        <v>911.51</v>
      </c>
      <c r="AW45" s="370">
        <v>628.93499999999995</v>
      </c>
      <c r="AX45" s="370">
        <v>953.77</v>
      </c>
      <c r="AY45" s="370">
        <v>953.88499999999999</v>
      </c>
      <c r="AZ45" s="370">
        <v>391.72</v>
      </c>
      <c r="BA45" s="370">
        <v>907.97</v>
      </c>
      <c r="BB45" s="370" t="s">
        <v>1820</v>
      </c>
      <c r="BC45" s="99">
        <v>942.005</v>
      </c>
      <c r="BD45" s="99" t="s">
        <v>1820</v>
      </c>
      <c r="BE45">
        <v>860.59999999999991</v>
      </c>
      <c r="BF45">
        <v>5.5583334928718212E-2</v>
      </c>
      <c r="BG45" s="59">
        <v>3899</v>
      </c>
    </row>
    <row r="46" spans="1:59" hidden="1">
      <c r="A46" s="370" t="s">
        <v>1820</v>
      </c>
      <c r="B46" s="370">
        <v>565.45000000000005</v>
      </c>
      <c r="C46" s="370">
        <v>565.14</v>
      </c>
      <c r="D46" s="370">
        <v>501.44</v>
      </c>
      <c r="E46" s="370">
        <v>627.94000000000005</v>
      </c>
      <c r="F46" s="370">
        <v>627.94000000000005</v>
      </c>
      <c r="G46" s="370">
        <v>855.26</v>
      </c>
      <c r="H46" s="370">
        <v>845.57</v>
      </c>
      <c r="I46" s="370">
        <v>945.54</v>
      </c>
      <c r="J46" s="370">
        <v>438.87</v>
      </c>
      <c r="K46" s="370">
        <v>943.69</v>
      </c>
      <c r="L46" s="370">
        <v>565.74</v>
      </c>
      <c r="M46" s="370">
        <v>629.17999999999995</v>
      </c>
      <c r="N46" s="370" t="s">
        <v>1820</v>
      </c>
      <c r="O46" s="370">
        <v>628.66</v>
      </c>
      <c r="P46" s="370">
        <v>628.28</v>
      </c>
      <c r="Q46" s="370">
        <v>946.62</v>
      </c>
      <c r="R46" s="370">
        <v>943.69</v>
      </c>
      <c r="S46" s="370">
        <v>471.94</v>
      </c>
      <c r="T46" s="370">
        <v>947.5</v>
      </c>
      <c r="U46" s="370">
        <v>557.25</v>
      </c>
      <c r="V46" s="370">
        <v>505.85</v>
      </c>
      <c r="W46" s="370">
        <v>505</v>
      </c>
      <c r="X46" s="370">
        <v>942.63</v>
      </c>
      <c r="Y46" s="370">
        <v>629.66999999999996</v>
      </c>
      <c r="Z46" s="370">
        <v>188.7</v>
      </c>
      <c r="AA46" s="370">
        <v>505</v>
      </c>
      <c r="AB46" s="370">
        <v>629.66999999999996</v>
      </c>
      <c r="AC46" s="370">
        <v>729.58</v>
      </c>
      <c r="AD46" s="370">
        <v>956.3</v>
      </c>
      <c r="AE46" s="370">
        <v>637.65</v>
      </c>
      <c r="AF46" s="370">
        <v>782.19</v>
      </c>
      <c r="AG46" s="370">
        <v>816.25</v>
      </c>
      <c r="AH46" s="370">
        <v>728.75</v>
      </c>
      <c r="AI46" s="370">
        <v>827.86</v>
      </c>
      <c r="AJ46" s="370">
        <v>364.37</v>
      </c>
      <c r="AK46" s="370">
        <v>944.03</v>
      </c>
      <c r="AL46" s="370">
        <v>376.34</v>
      </c>
      <c r="AM46" s="370">
        <v>991.08</v>
      </c>
      <c r="AN46" s="370">
        <v>909.48</v>
      </c>
      <c r="AO46" s="370">
        <v>584.72</v>
      </c>
      <c r="AP46" s="370">
        <v>636.6</v>
      </c>
      <c r="AQ46" s="370">
        <v>911.97</v>
      </c>
      <c r="AR46" s="370">
        <v>816.25</v>
      </c>
      <c r="AS46" s="370">
        <v>536.55999999999995</v>
      </c>
      <c r="AT46" s="370" t="s">
        <v>1820</v>
      </c>
      <c r="AU46" s="370">
        <v>950.29</v>
      </c>
      <c r="AV46" s="370">
        <v>913.87</v>
      </c>
      <c r="AW46" s="370">
        <v>629.66999999999996</v>
      </c>
      <c r="AX46" s="370">
        <v>956.26</v>
      </c>
      <c r="AY46" s="370">
        <v>956.09</v>
      </c>
      <c r="AZ46" s="370">
        <v>392.86</v>
      </c>
      <c r="BA46" s="370">
        <v>910.93</v>
      </c>
      <c r="BB46" s="370" t="s">
        <v>1820</v>
      </c>
      <c r="BC46" s="99">
        <v>942.76</v>
      </c>
      <c r="BD46" s="99" t="s">
        <v>1820</v>
      </c>
      <c r="BE46">
        <v>861.41</v>
      </c>
      <c r="BF46">
        <v>5.3742827149621579E-2</v>
      </c>
      <c r="BG46" s="59">
        <v>3798</v>
      </c>
    </row>
    <row r="47" spans="1:59" hidden="1">
      <c r="A47" s="370" t="s">
        <v>1820</v>
      </c>
      <c r="B47" s="370">
        <v>565.88</v>
      </c>
      <c r="C47" s="370">
        <v>565.56999999999994</v>
      </c>
      <c r="D47" s="370">
        <v>501.91499999999996</v>
      </c>
      <c r="E47" s="370">
        <v>628.41499999999996</v>
      </c>
      <c r="F47" s="370">
        <v>628.41499999999996</v>
      </c>
      <c r="G47" s="370">
        <v>855.92499999999995</v>
      </c>
      <c r="H47" s="370">
        <v>846.19500000000005</v>
      </c>
      <c r="I47" s="370">
        <v>946.28499999999997</v>
      </c>
      <c r="J47" s="370">
        <v>439.255</v>
      </c>
      <c r="K47" s="370">
        <v>944.42000000000007</v>
      </c>
      <c r="L47" s="370">
        <v>566.22</v>
      </c>
      <c r="M47" s="370">
        <v>629.67999999999995</v>
      </c>
      <c r="N47" s="370" t="s">
        <v>1820</v>
      </c>
      <c r="O47" s="370">
        <v>629.19000000000005</v>
      </c>
      <c r="P47" s="370">
        <v>628.755</v>
      </c>
      <c r="Q47" s="370">
        <v>947.43499999999995</v>
      </c>
      <c r="R47" s="370">
        <v>944.42499999999995</v>
      </c>
      <c r="S47" s="370">
        <v>472.31</v>
      </c>
      <c r="T47" s="370">
        <v>948.21</v>
      </c>
      <c r="U47" s="370">
        <v>557.755</v>
      </c>
      <c r="V47" s="370">
        <v>506.29500000000002</v>
      </c>
      <c r="W47" s="370">
        <v>505.5</v>
      </c>
      <c r="X47" s="370">
        <v>943.68000000000006</v>
      </c>
      <c r="Y47" s="370">
        <v>630.27499999999998</v>
      </c>
      <c r="Z47" s="370">
        <v>188.87</v>
      </c>
      <c r="AA47" s="370">
        <v>505.5</v>
      </c>
      <c r="AB47" s="370">
        <v>630.27499999999998</v>
      </c>
      <c r="AC47" s="370">
        <v>731.26</v>
      </c>
      <c r="AD47" s="370">
        <v>957.75</v>
      </c>
      <c r="AE47" s="370">
        <v>639.10500000000002</v>
      </c>
      <c r="AF47" s="370">
        <v>782.60500000000002</v>
      </c>
      <c r="AG47" s="370">
        <v>818.41000000000008</v>
      </c>
      <c r="AH47" s="370">
        <v>730.41000000000008</v>
      </c>
      <c r="AI47" s="370">
        <v>829.54</v>
      </c>
      <c r="AJ47" s="370">
        <v>365.2</v>
      </c>
      <c r="AK47" s="370">
        <v>944.85500000000002</v>
      </c>
      <c r="AL47" s="370">
        <v>376.69</v>
      </c>
      <c r="AM47" s="370">
        <v>991.5</v>
      </c>
      <c r="AN47" s="370">
        <v>911.68000000000006</v>
      </c>
      <c r="AO47" s="370">
        <v>585.21</v>
      </c>
      <c r="AP47" s="370">
        <v>638.06500000000005</v>
      </c>
      <c r="AQ47" s="370">
        <v>914.07500000000005</v>
      </c>
      <c r="AR47" s="370">
        <v>818.41000000000008</v>
      </c>
      <c r="AS47" s="370">
        <v>537.09500000000003</v>
      </c>
      <c r="AT47" s="370" t="s">
        <v>1820</v>
      </c>
      <c r="AU47" s="370">
        <v>950.98</v>
      </c>
      <c r="AV47" s="370">
        <v>916.23</v>
      </c>
      <c r="AW47" s="370">
        <v>630.27499999999998</v>
      </c>
      <c r="AX47" s="370">
        <v>958.375</v>
      </c>
      <c r="AY47" s="370">
        <v>958.29</v>
      </c>
      <c r="AZ47" s="370">
        <v>393.82500000000005</v>
      </c>
      <c r="BA47" s="370">
        <v>913.01</v>
      </c>
      <c r="BB47" s="370" t="s">
        <v>1820</v>
      </c>
      <c r="BC47" s="99">
        <v>943.51</v>
      </c>
      <c r="BD47" s="99" t="s">
        <v>1820</v>
      </c>
      <c r="BE47">
        <v>861.69499999999994</v>
      </c>
      <c r="BF47">
        <v>5.1902319370524946E-2</v>
      </c>
      <c r="BG47" s="59">
        <v>3699</v>
      </c>
    </row>
    <row r="48" spans="1:59" hidden="1">
      <c r="A48" s="370" t="s">
        <v>1820</v>
      </c>
      <c r="B48" s="370">
        <v>566.30999999999995</v>
      </c>
      <c r="C48" s="370">
        <v>566</v>
      </c>
      <c r="D48" s="370">
        <v>502.39</v>
      </c>
      <c r="E48" s="370">
        <v>628.89</v>
      </c>
      <c r="F48" s="370">
        <v>628.89</v>
      </c>
      <c r="G48" s="370">
        <v>856.59</v>
      </c>
      <c r="H48" s="370">
        <v>846.82</v>
      </c>
      <c r="I48" s="370">
        <v>947.03</v>
      </c>
      <c r="J48" s="370">
        <v>439.64</v>
      </c>
      <c r="K48" s="370">
        <v>945.15</v>
      </c>
      <c r="L48" s="370">
        <v>566.70000000000005</v>
      </c>
      <c r="M48" s="370">
        <v>630.17999999999995</v>
      </c>
      <c r="N48" s="370" t="s">
        <v>1820</v>
      </c>
      <c r="O48" s="370">
        <v>629.72</v>
      </c>
      <c r="P48" s="370">
        <v>629.23</v>
      </c>
      <c r="Q48" s="370">
        <v>948.25</v>
      </c>
      <c r="R48" s="370">
        <v>945.16</v>
      </c>
      <c r="S48" s="370">
        <v>472.68</v>
      </c>
      <c r="T48" s="370">
        <v>948.92</v>
      </c>
      <c r="U48" s="370">
        <v>558.26</v>
      </c>
      <c r="V48" s="370">
        <v>506.74</v>
      </c>
      <c r="W48" s="370">
        <v>506</v>
      </c>
      <c r="X48" s="370">
        <v>944.73</v>
      </c>
      <c r="Y48" s="370">
        <v>630.88</v>
      </c>
      <c r="Z48" s="370">
        <v>189.04</v>
      </c>
      <c r="AA48" s="370">
        <v>506</v>
      </c>
      <c r="AB48" s="370">
        <v>630.88</v>
      </c>
      <c r="AC48" s="370">
        <v>732.94</v>
      </c>
      <c r="AD48" s="370">
        <v>959.2</v>
      </c>
      <c r="AE48" s="370">
        <v>640.55999999999995</v>
      </c>
      <c r="AF48" s="370">
        <v>783.02</v>
      </c>
      <c r="AG48" s="370">
        <v>820.57</v>
      </c>
      <c r="AH48" s="370">
        <v>732.07</v>
      </c>
      <c r="AI48" s="370">
        <v>831.22</v>
      </c>
      <c r="AJ48" s="370">
        <v>366.03</v>
      </c>
      <c r="AK48" s="370">
        <v>945.68</v>
      </c>
      <c r="AL48" s="370">
        <v>377.04</v>
      </c>
      <c r="AM48" s="370">
        <v>991.92</v>
      </c>
      <c r="AN48" s="370">
        <v>913.88</v>
      </c>
      <c r="AO48" s="370">
        <v>585.70000000000005</v>
      </c>
      <c r="AP48" s="370">
        <v>639.53</v>
      </c>
      <c r="AQ48" s="370">
        <v>916.18</v>
      </c>
      <c r="AR48" s="370">
        <v>820.57</v>
      </c>
      <c r="AS48" s="370">
        <v>537.63</v>
      </c>
      <c r="AT48" s="370" t="s">
        <v>1820</v>
      </c>
      <c r="AU48" s="370">
        <v>951.67</v>
      </c>
      <c r="AV48" s="370">
        <v>918.59</v>
      </c>
      <c r="AW48" s="370">
        <v>630.88</v>
      </c>
      <c r="AX48" s="370">
        <v>960.49</v>
      </c>
      <c r="AY48" s="370">
        <v>960.49</v>
      </c>
      <c r="AZ48" s="370">
        <v>394.79</v>
      </c>
      <c r="BA48" s="370">
        <v>915.09</v>
      </c>
      <c r="BB48" s="370" t="s">
        <v>1820</v>
      </c>
      <c r="BC48" s="99">
        <v>944.26</v>
      </c>
      <c r="BD48" s="99" t="s">
        <v>1820</v>
      </c>
      <c r="BE48">
        <v>861.98</v>
      </c>
      <c r="BF48">
        <v>5.0061811591428321E-2</v>
      </c>
      <c r="BG48" s="59">
        <v>3599</v>
      </c>
    </row>
    <row r="49" spans="1:59" hidden="1">
      <c r="A49" s="370" t="s">
        <v>1820</v>
      </c>
      <c r="B49" s="370">
        <v>566.91999999999996</v>
      </c>
      <c r="C49" s="370">
        <v>566.61</v>
      </c>
      <c r="D49" s="370">
        <v>502.66499999999996</v>
      </c>
      <c r="E49" s="370">
        <v>629.56500000000005</v>
      </c>
      <c r="F49" s="370">
        <v>629.56500000000005</v>
      </c>
      <c r="G49" s="370">
        <v>857.52500000000009</v>
      </c>
      <c r="H49" s="370">
        <v>847.75500000000011</v>
      </c>
      <c r="I49" s="370">
        <v>947.98500000000001</v>
      </c>
      <c r="J49" s="370">
        <v>439.97500000000002</v>
      </c>
      <c r="K49" s="370">
        <v>946.14499999999998</v>
      </c>
      <c r="L49" s="370">
        <v>567.11</v>
      </c>
      <c r="M49" s="370">
        <v>630.70499999999993</v>
      </c>
      <c r="N49" s="370" t="s">
        <v>1820</v>
      </c>
      <c r="O49" s="370">
        <v>630.18499999999995</v>
      </c>
      <c r="P49" s="370">
        <v>629.90499999999997</v>
      </c>
      <c r="Q49" s="370">
        <v>948.91000000000008</v>
      </c>
      <c r="R49" s="370">
        <v>946.15</v>
      </c>
      <c r="S49" s="370">
        <v>472.91499999999996</v>
      </c>
      <c r="T49" s="370">
        <v>949.63</v>
      </c>
      <c r="U49" s="370">
        <v>558.70499999999993</v>
      </c>
      <c r="V49" s="370">
        <v>507.28</v>
      </c>
      <c r="W49" s="370">
        <v>506.5</v>
      </c>
      <c r="X49" s="370">
        <v>945.93499999999995</v>
      </c>
      <c r="Y49" s="370">
        <v>631.36</v>
      </c>
      <c r="Z49" s="370">
        <v>189.18</v>
      </c>
      <c r="AA49" s="370">
        <v>506.5</v>
      </c>
      <c r="AB49" s="370">
        <v>631.36</v>
      </c>
      <c r="AC49" s="370">
        <v>734.24</v>
      </c>
      <c r="AD49" s="370">
        <v>960.1</v>
      </c>
      <c r="AE49" s="370">
        <v>641.45000000000005</v>
      </c>
      <c r="AF49" s="370">
        <v>783.27499999999998</v>
      </c>
      <c r="AG49" s="370">
        <v>822.16000000000008</v>
      </c>
      <c r="AH49" s="370">
        <v>733.745</v>
      </c>
      <c r="AI49" s="370">
        <v>832.25</v>
      </c>
      <c r="AJ49" s="370">
        <v>366.495</v>
      </c>
      <c r="AK49" s="370">
        <v>946.57999999999993</v>
      </c>
      <c r="AL49" s="370">
        <v>377.47500000000002</v>
      </c>
      <c r="AM49" s="370">
        <v>992.19</v>
      </c>
      <c r="AN49" s="370">
        <v>915.59500000000003</v>
      </c>
      <c r="AO49" s="370">
        <v>586.34</v>
      </c>
      <c r="AP49" s="370">
        <v>640.57999999999993</v>
      </c>
      <c r="AQ49" s="370">
        <v>917.8</v>
      </c>
      <c r="AR49" s="370">
        <v>822.16000000000008</v>
      </c>
      <c r="AS49" s="370">
        <v>538.16000000000008</v>
      </c>
      <c r="AT49" s="370" t="s">
        <v>1820</v>
      </c>
      <c r="AU49" s="370">
        <v>952.23</v>
      </c>
      <c r="AV49" s="370">
        <v>920.48</v>
      </c>
      <c r="AW49" s="370">
        <v>631.36</v>
      </c>
      <c r="AX49" s="370">
        <v>962.15499999999997</v>
      </c>
      <c r="AY49" s="370">
        <v>962.47500000000002</v>
      </c>
      <c r="AZ49" s="370">
        <v>395.27499999999998</v>
      </c>
      <c r="BA49" s="370">
        <v>917.18000000000006</v>
      </c>
      <c r="BB49" s="370" t="s">
        <v>1820</v>
      </c>
      <c r="BC49" s="99">
        <v>945.41</v>
      </c>
      <c r="BD49" s="99" t="s">
        <v>1820</v>
      </c>
      <c r="BE49">
        <v>862.77500000000009</v>
      </c>
      <c r="BF49">
        <v>4.8589405368151012E-2</v>
      </c>
      <c r="BG49" s="59">
        <v>3498</v>
      </c>
    </row>
    <row r="50" spans="1:59" hidden="1">
      <c r="A50" s="370" t="s">
        <v>1820</v>
      </c>
      <c r="B50" s="370">
        <v>567.53</v>
      </c>
      <c r="C50" s="370">
        <v>567.22</v>
      </c>
      <c r="D50" s="370">
        <v>502.94</v>
      </c>
      <c r="E50" s="370">
        <v>630.24</v>
      </c>
      <c r="F50" s="370">
        <v>630.24</v>
      </c>
      <c r="G50" s="370">
        <v>858.46</v>
      </c>
      <c r="H50" s="370">
        <v>848.69</v>
      </c>
      <c r="I50" s="370">
        <v>948.94</v>
      </c>
      <c r="J50" s="370">
        <v>440.31</v>
      </c>
      <c r="K50" s="370">
        <v>947.14</v>
      </c>
      <c r="L50" s="370">
        <v>567.52</v>
      </c>
      <c r="M50" s="370">
        <v>631.23</v>
      </c>
      <c r="N50" s="370" t="s">
        <v>1820</v>
      </c>
      <c r="O50" s="370">
        <v>630.65</v>
      </c>
      <c r="P50" s="370">
        <v>630.58000000000004</v>
      </c>
      <c r="Q50" s="370">
        <v>949.57</v>
      </c>
      <c r="R50" s="370">
        <v>947.14</v>
      </c>
      <c r="S50" s="370">
        <v>473.15</v>
      </c>
      <c r="T50" s="370">
        <v>950.34</v>
      </c>
      <c r="U50" s="370">
        <v>559.15</v>
      </c>
      <c r="V50" s="370">
        <v>507.82</v>
      </c>
      <c r="W50" s="370">
        <v>507</v>
      </c>
      <c r="X50" s="370">
        <v>947.14</v>
      </c>
      <c r="Y50" s="370">
        <v>631.84</v>
      </c>
      <c r="Z50" s="370">
        <v>189.32</v>
      </c>
      <c r="AA50" s="370">
        <v>507</v>
      </c>
      <c r="AB50" s="370">
        <v>631.84</v>
      </c>
      <c r="AC50" s="370">
        <v>735.54</v>
      </c>
      <c r="AD50" s="370">
        <v>961</v>
      </c>
      <c r="AE50" s="370">
        <v>642.34</v>
      </c>
      <c r="AF50" s="370">
        <v>783.53</v>
      </c>
      <c r="AG50" s="370">
        <v>823.75</v>
      </c>
      <c r="AH50" s="370">
        <v>735.42</v>
      </c>
      <c r="AI50" s="370">
        <v>833.28</v>
      </c>
      <c r="AJ50" s="370">
        <v>366.96</v>
      </c>
      <c r="AK50" s="370">
        <v>947.48</v>
      </c>
      <c r="AL50" s="370">
        <v>377.91</v>
      </c>
      <c r="AM50" s="370">
        <v>992.46</v>
      </c>
      <c r="AN50" s="370">
        <v>917.31</v>
      </c>
      <c r="AO50" s="370">
        <v>586.98</v>
      </c>
      <c r="AP50" s="370">
        <v>641.63</v>
      </c>
      <c r="AQ50" s="370">
        <v>919.42</v>
      </c>
      <c r="AR50" s="370">
        <v>823.75</v>
      </c>
      <c r="AS50" s="370">
        <v>538.69000000000005</v>
      </c>
      <c r="AT50" s="370" t="s">
        <v>1820</v>
      </c>
      <c r="AU50" s="370">
        <v>952.79</v>
      </c>
      <c r="AV50" s="370">
        <v>922.37</v>
      </c>
      <c r="AW50" s="370">
        <v>631.84</v>
      </c>
      <c r="AX50" s="370">
        <v>963.82</v>
      </c>
      <c r="AY50" s="370">
        <v>964.46</v>
      </c>
      <c r="AZ50" s="370">
        <v>395.76</v>
      </c>
      <c r="BA50" s="370">
        <v>919.27</v>
      </c>
      <c r="BB50" s="370" t="s">
        <v>1820</v>
      </c>
      <c r="BC50" s="99">
        <v>946.56</v>
      </c>
      <c r="BD50" s="99" t="s">
        <v>1820</v>
      </c>
      <c r="BE50">
        <v>863.57</v>
      </c>
      <c r="BF50">
        <v>4.711699914487371E-2</v>
      </c>
      <c r="BG50" s="59">
        <v>3399</v>
      </c>
    </row>
    <row r="51" spans="1:59" hidden="1">
      <c r="A51" s="370" t="s">
        <v>1820</v>
      </c>
      <c r="B51" s="370">
        <v>567.93000000000006</v>
      </c>
      <c r="C51" s="370">
        <v>567.59500000000003</v>
      </c>
      <c r="D51" s="370">
        <v>503.40499999999997</v>
      </c>
      <c r="E51" s="370">
        <v>630.87</v>
      </c>
      <c r="F51" s="370">
        <v>630.87</v>
      </c>
      <c r="G51" s="370">
        <v>859.33500000000004</v>
      </c>
      <c r="H51" s="370">
        <v>849.50500000000011</v>
      </c>
      <c r="I51" s="370">
        <v>949.55</v>
      </c>
      <c r="J51" s="370">
        <v>440.64</v>
      </c>
      <c r="K51" s="370">
        <v>948.08500000000004</v>
      </c>
      <c r="L51" s="370">
        <v>568.09500000000003</v>
      </c>
      <c r="M51" s="370">
        <v>631.86</v>
      </c>
      <c r="N51" s="370" t="s">
        <v>1820</v>
      </c>
      <c r="O51" s="370">
        <v>631.25</v>
      </c>
      <c r="P51" s="370">
        <v>631.02500000000009</v>
      </c>
      <c r="Q51" s="370">
        <v>950.50500000000011</v>
      </c>
      <c r="R51" s="370">
        <v>948.08500000000004</v>
      </c>
      <c r="S51" s="370">
        <v>473.495</v>
      </c>
      <c r="T51" s="370">
        <v>951.38</v>
      </c>
      <c r="U51" s="370">
        <v>559.72499999999991</v>
      </c>
      <c r="V51" s="370">
        <v>508.31</v>
      </c>
      <c r="W51" s="370">
        <v>507.5</v>
      </c>
      <c r="X51" s="370">
        <v>948.28499999999997</v>
      </c>
      <c r="Y51" s="370">
        <v>632.5</v>
      </c>
      <c r="Z51" s="370">
        <v>189.51999999999998</v>
      </c>
      <c r="AA51" s="370">
        <v>507.5</v>
      </c>
      <c r="AB51" s="370">
        <v>632.5</v>
      </c>
      <c r="AC51" s="370">
        <v>737.06500000000005</v>
      </c>
      <c r="AD51" s="370">
        <v>961.7</v>
      </c>
      <c r="AE51" s="370">
        <v>643.995</v>
      </c>
      <c r="AF51" s="370">
        <v>783.74</v>
      </c>
      <c r="AG51" s="370">
        <v>824.3</v>
      </c>
      <c r="AH51" s="370">
        <v>737.09500000000003</v>
      </c>
      <c r="AI51" s="370">
        <v>834.93000000000006</v>
      </c>
      <c r="AJ51" s="370">
        <v>367.79999999999995</v>
      </c>
      <c r="AK51" s="370">
        <v>948.43000000000006</v>
      </c>
      <c r="AL51" s="370">
        <v>378.31500000000005</v>
      </c>
      <c r="AM51" s="370">
        <v>992.67499999999995</v>
      </c>
      <c r="AN51" s="370">
        <v>919.35500000000002</v>
      </c>
      <c r="AO51" s="370">
        <v>587.80999999999995</v>
      </c>
      <c r="AP51" s="370">
        <v>642.20000000000005</v>
      </c>
      <c r="AQ51" s="370">
        <v>921.32500000000005</v>
      </c>
      <c r="AR51" s="370">
        <v>824.3</v>
      </c>
      <c r="AS51" s="370">
        <v>539.22</v>
      </c>
      <c r="AT51" s="370" t="s">
        <v>1820</v>
      </c>
      <c r="AU51" s="370">
        <v>953.90499999999997</v>
      </c>
      <c r="AV51" s="370">
        <v>924.255</v>
      </c>
      <c r="AW51" s="370">
        <v>632.5</v>
      </c>
      <c r="AX51" s="370">
        <v>965.96500000000003</v>
      </c>
      <c r="AY51" s="370">
        <v>966.44499999999994</v>
      </c>
      <c r="AZ51" s="370">
        <v>396.24</v>
      </c>
      <c r="BA51" s="370">
        <v>921.36500000000001</v>
      </c>
      <c r="BB51" s="370" t="s">
        <v>1820</v>
      </c>
      <c r="BC51" s="99">
        <v>947.71499999999992</v>
      </c>
      <c r="BD51" s="99" t="s">
        <v>1820</v>
      </c>
      <c r="BE51">
        <v>864.37</v>
      </c>
      <c r="BF51">
        <v>4.4908389809957754E-2</v>
      </c>
      <c r="BG51" s="59">
        <v>3299</v>
      </c>
    </row>
    <row r="52" spans="1:59" hidden="1">
      <c r="A52" s="370" t="s">
        <v>1820</v>
      </c>
      <c r="B52" s="370">
        <v>568.33000000000004</v>
      </c>
      <c r="C52" s="370">
        <v>567.97</v>
      </c>
      <c r="D52" s="370">
        <v>503.87</v>
      </c>
      <c r="E52" s="370">
        <v>631.5</v>
      </c>
      <c r="F52" s="370">
        <v>631.5</v>
      </c>
      <c r="G52" s="370">
        <v>860.21</v>
      </c>
      <c r="H52" s="370">
        <v>850.32</v>
      </c>
      <c r="I52" s="370">
        <v>950.16</v>
      </c>
      <c r="J52" s="370">
        <v>440.97</v>
      </c>
      <c r="K52" s="370">
        <v>949.03</v>
      </c>
      <c r="L52" s="370">
        <v>568.66999999999996</v>
      </c>
      <c r="M52" s="370">
        <v>632.49</v>
      </c>
      <c r="N52" s="370" t="s">
        <v>1820</v>
      </c>
      <c r="O52" s="370">
        <v>631.85</v>
      </c>
      <c r="P52" s="370">
        <v>631.47</v>
      </c>
      <c r="Q52" s="370">
        <v>951.44</v>
      </c>
      <c r="R52" s="370">
        <v>949.03</v>
      </c>
      <c r="S52" s="370">
        <v>473.84</v>
      </c>
      <c r="T52" s="370">
        <v>952.42</v>
      </c>
      <c r="U52" s="370">
        <v>560.29999999999995</v>
      </c>
      <c r="V52" s="370">
        <v>508.8</v>
      </c>
      <c r="W52" s="370">
        <v>508</v>
      </c>
      <c r="X52" s="370">
        <v>949.43</v>
      </c>
      <c r="Y52" s="370">
        <v>633.16</v>
      </c>
      <c r="Z52" s="370">
        <v>189.72</v>
      </c>
      <c r="AA52" s="370">
        <v>508</v>
      </c>
      <c r="AB52" s="370">
        <v>633.16</v>
      </c>
      <c r="AC52" s="370">
        <v>738.59</v>
      </c>
      <c r="AD52" s="370">
        <v>962.4</v>
      </c>
      <c r="AE52" s="370">
        <v>645.65</v>
      </c>
      <c r="AF52" s="370">
        <v>783.95</v>
      </c>
      <c r="AG52" s="370">
        <v>824.85</v>
      </c>
      <c r="AH52" s="370">
        <v>738.77</v>
      </c>
      <c r="AI52" s="370">
        <v>836.58</v>
      </c>
      <c r="AJ52" s="370">
        <v>368.64</v>
      </c>
      <c r="AK52" s="370">
        <v>949.38</v>
      </c>
      <c r="AL52" s="370">
        <v>378.72</v>
      </c>
      <c r="AM52" s="370">
        <v>992.89</v>
      </c>
      <c r="AN52" s="370">
        <v>921.4</v>
      </c>
      <c r="AO52" s="370">
        <v>588.64</v>
      </c>
      <c r="AP52" s="370">
        <v>642.77</v>
      </c>
      <c r="AQ52" s="370">
        <v>923.23</v>
      </c>
      <c r="AR52" s="370">
        <v>824.85</v>
      </c>
      <c r="AS52" s="370">
        <v>539.75</v>
      </c>
      <c r="AT52" s="370" t="s">
        <v>1820</v>
      </c>
      <c r="AU52" s="370">
        <v>955.02</v>
      </c>
      <c r="AV52" s="370">
        <v>926.14</v>
      </c>
      <c r="AW52" s="370">
        <v>633.16</v>
      </c>
      <c r="AX52" s="370">
        <v>968.11</v>
      </c>
      <c r="AY52" s="370">
        <v>968.43</v>
      </c>
      <c r="AZ52" s="370">
        <v>396.72</v>
      </c>
      <c r="BA52" s="370">
        <v>923.46</v>
      </c>
      <c r="BB52" s="370" t="s">
        <v>1820</v>
      </c>
      <c r="BC52" s="99">
        <v>948.87</v>
      </c>
      <c r="BD52" s="99" t="s">
        <v>1820</v>
      </c>
      <c r="BE52">
        <v>865.17</v>
      </c>
      <c r="BF52">
        <v>4.2699780475041797E-2</v>
      </c>
      <c r="BG52" s="59">
        <v>3198</v>
      </c>
    </row>
    <row r="53" spans="1:59" hidden="1">
      <c r="A53" s="370" t="s">
        <v>1820</v>
      </c>
      <c r="B53" s="370">
        <v>569.09</v>
      </c>
      <c r="C53" s="370">
        <v>568.72500000000002</v>
      </c>
      <c r="D53" s="370">
        <v>504.38</v>
      </c>
      <c r="E53" s="370">
        <v>632.125</v>
      </c>
      <c r="F53" s="370">
        <v>632.125</v>
      </c>
      <c r="G53" s="370">
        <v>861.08</v>
      </c>
      <c r="H53" s="370">
        <v>851.245</v>
      </c>
      <c r="I53" s="370">
        <v>951.42</v>
      </c>
      <c r="J53" s="370">
        <v>441.45500000000004</v>
      </c>
      <c r="K53" s="370">
        <v>949.96499999999992</v>
      </c>
      <c r="L53" s="370">
        <v>569.09999999999991</v>
      </c>
      <c r="M53" s="370">
        <v>633.05999999999995</v>
      </c>
      <c r="N53" s="370" t="s">
        <v>1820</v>
      </c>
      <c r="O53" s="370">
        <v>632.45000000000005</v>
      </c>
      <c r="P53" s="370">
        <v>632.31500000000005</v>
      </c>
      <c r="Q53" s="370">
        <v>952.2</v>
      </c>
      <c r="R53" s="370">
        <v>949.98500000000001</v>
      </c>
      <c r="S53" s="370">
        <v>474.16499999999996</v>
      </c>
      <c r="T53" s="370">
        <v>953.46499999999992</v>
      </c>
      <c r="U53" s="370">
        <v>560.67999999999995</v>
      </c>
      <c r="V53" s="370">
        <v>509.38</v>
      </c>
      <c r="W53" s="370">
        <v>508.5</v>
      </c>
      <c r="X53" s="370">
        <v>950.57500000000005</v>
      </c>
      <c r="Y53" s="370">
        <v>633.69000000000005</v>
      </c>
      <c r="Z53" s="370">
        <v>189.875</v>
      </c>
      <c r="AA53" s="370">
        <v>508.5</v>
      </c>
      <c r="AB53" s="370">
        <v>633.69000000000005</v>
      </c>
      <c r="AC53" s="370">
        <v>740.11</v>
      </c>
      <c r="AD53" s="370">
        <v>964.005</v>
      </c>
      <c r="AE53" s="370">
        <v>647.30999999999995</v>
      </c>
      <c r="AF53" s="370">
        <v>784.52</v>
      </c>
      <c r="AG53" s="370">
        <v>827.15499999999997</v>
      </c>
      <c r="AH53" s="370">
        <v>740.44</v>
      </c>
      <c r="AI53" s="370">
        <v>838.23</v>
      </c>
      <c r="AJ53" s="370">
        <v>369.47500000000002</v>
      </c>
      <c r="AK53" s="370">
        <v>950.39</v>
      </c>
      <c r="AL53" s="370">
        <v>379.11500000000001</v>
      </c>
      <c r="AM53" s="370">
        <v>993.54500000000007</v>
      </c>
      <c r="AN53" s="370">
        <v>923.44</v>
      </c>
      <c r="AO53" s="370">
        <v>589.01</v>
      </c>
      <c r="AP53" s="370">
        <v>644.42499999999995</v>
      </c>
      <c r="AQ53" s="370">
        <v>925.34500000000003</v>
      </c>
      <c r="AR53" s="370">
        <v>827.15499999999997</v>
      </c>
      <c r="AS53" s="370">
        <v>540.27499999999998</v>
      </c>
      <c r="AT53" s="370" t="s">
        <v>1820</v>
      </c>
      <c r="AU53" s="370">
        <v>956.13499999999999</v>
      </c>
      <c r="AV53" s="370">
        <v>928.03</v>
      </c>
      <c r="AW53" s="370">
        <v>633.69000000000005</v>
      </c>
      <c r="AX53" s="370">
        <v>970.255</v>
      </c>
      <c r="AY53" s="370">
        <v>970.41499999999996</v>
      </c>
      <c r="AZ53" s="370">
        <v>398.41</v>
      </c>
      <c r="BA53" s="370">
        <v>925.55</v>
      </c>
      <c r="BB53" s="370" t="s">
        <v>1820</v>
      </c>
      <c r="BC53" s="99">
        <v>950.02</v>
      </c>
      <c r="BD53" s="99" t="s">
        <v>1820</v>
      </c>
      <c r="BE53">
        <v>865.96499999999992</v>
      </c>
      <c r="BF53">
        <v>4.0491171140125848E-2</v>
      </c>
      <c r="BG53" s="59">
        <v>3099</v>
      </c>
    </row>
    <row r="54" spans="1:59" hidden="1">
      <c r="A54" s="370" t="s">
        <v>1820</v>
      </c>
      <c r="B54" s="370">
        <v>569.85</v>
      </c>
      <c r="C54" s="370">
        <v>569.48</v>
      </c>
      <c r="D54" s="370">
        <v>504.89</v>
      </c>
      <c r="E54" s="370">
        <v>632.75</v>
      </c>
      <c r="F54" s="370">
        <v>632.75</v>
      </c>
      <c r="G54" s="370">
        <v>861.95</v>
      </c>
      <c r="H54" s="370">
        <v>852.17</v>
      </c>
      <c r="I54" s="370">
        <v>952.68</v>
      </c>
      <c r="J54" s="370">
        <v>441.94</v>
      </c>
      <c r="K54" s="370">
        <v>950.9</v>
      </c>
      <c r="L54" s="370">
        <v>569.53</v>
      </c>
      <c r="M54" s="370">
        <v>633.63</v>
      </c>
      <c r="N54" s="370" t="s">
        <v>1820</v>
      </c>
      <c r="O54" s="370">
        <v>633.04999999999995</v>
      </c>
      <c r="P54" s="370">
        <v>633.16</v>
      </c>
      <c r="Q54" s="370">
        <v>952.96</v>
      </c>
      <c r="R54" s="370">
        <v>950.94</v>
      </c>
      <c r="S54" s="370">
        <v>474.49</v>
      </c>
      <c r="T54" s="370">
        <v>954.51</v>
      </c>
      <c r="U54" s="370">
        <v>561.05999999999995</v>
      </c>
      <c r="V54" s="370">
        <v>509.96</v>
      </c>
      <c r="W54" s="370">
        <v>509</v>
      </c>
      <c r="X54" s="370">
        <v>951.72</v>
      </c>
      <c r="Y54" s="370">
        <v>634.22</v>
      </c>
      <c r="Z54" s="370">
        <v>190.03</v>
      </c>
      <c r="AA54" s="370">
        <v>509</v>
      </c>
      <c r="AB54" s="370">
        <v>634.22</v>
      </c>
      <c r="AC54" s="370">
        <v>741.63</v>
      </c>
      <c r="AD54" s="370">
        <v>965.61</v>
      </c>
      <c r="AE54" s="370">
        <v>648.97</v>
      </c>
      <c r="AF54" s="370">
        <v>785.09</v>
      </c>
      <c r="AG54" s="370">
        <v>829.46</v>
      </c>
      <c r="AH54" s="370">
        <v>742.11</v>
      </c>
      <c r="AI54" s="370">
        <v>839.88</v>
      </c>
      <c r="AJ54" s="370">
        <v>370.31</v>
      </c>
      <c r="AK54" s="370">
        <v>951.4</v>
      </c>
      <c r="AL54" s="370">
        <v>379.51</v>
      </c>
      <c r="AM54" s="370">
        <v>994.2</v>
      </c>
      <c r="AN54" s="370">
        <v>925.48</v>
      </c>
      <c r="AO54" s="370">
        <v>589.38</v>
      </c>
      <c r="AP54" s="370">
        <v>646.08000000000004</v>
      </c>
      <c r="AQ54" s="370">
        <v>927.46</v>
      </c>
      <c r="AR54" s="370">
        <v>829.46</v>
      </c>
      <c r="AS54" s="370">
        <v>540.79999999999995</v>
      </c>
      <c r="AT54" s="370" t="s">
        <v>1820</v>
      </c>
      <c r="AU54" s="370">
        <v>957.25</v>
      </c>
      <c r="AV54" s="370">
        <v>929.92</v>
      </c>
      <c r="AW54" s="370">
        <v>634.22</v>
      </c>
      <c r="AX54" s="370">
        <v>972.4</v>
      </c>
      <c r="AY54" s="370">
        <v>972.4</v>
      </c>
      <c r="AZ54" s="370">
        <v>400.1</v>
      </c>
      <c r="BA54" s="370">
        <v>927.64</v>
      </c>
      <c r="BB54" s="370" t="s">
        <v>1820</v>
      </c>
      <c r="BC54" s="99">
        <v>951.17</v>
      </c>
      <c r="BD54" s="99" t="s">
        <v>1820</v>
      </c>
      <c r="BE54">
        <v>866.76</v>
      </c>
      <c r="BF54">
        <v>3.8282561805209891E-2</v>
      </c>
      <c r="BG54" s="59">
        <v>3000</v>
      </c>
    </row>
    <row r="55" spans="1:59" hidden="1">
      <c r="A55" s="370" t="s">
        <v>1820</v>
      </c>
      <c r="B55" s="370">
        <v>570.26</v>
      </c>
      <c r="C55" s="370">
        <v>569.88</v>
      </c>
      <c r="D55" s="370">
        <v>505.39499999999998</v>
      </c>
      <c r="E55" s="370">
        <v>633.20000000000005</v>
      </c>
      <c r="F55" s="370">
        <v>633.20000000000005</v>
      </c>
      <c r="G55" s="370">
        <v>862.54</v>
      </c>
      <c r="H55" s="370">
        <v>852.69499999999994</v>
      </c>
      <c r="I55" s="370">
        <v>953.36999999999989</v>
      </c>
      <c r="J55" s="370">
        <v>442.39499999999998</v>
      </c>
      <c r="K55" s="370">
        <v>951.60500000000002</v>
      </c>
      <c r="L55" s="370">
        <v>570.14</v>
      </c>
      <c r="M55" s="370">
        <v>634.28</v>
      </c>
      <c r="N55" s="370" t="s">
        <v>1820</v>
      </c>
      <c r="O55" s="370">
        <v>633.65</v>
      </c>
      <c r="P55" s="370">
        <v>633.62</v>
      </c>
      <c r="Q55" s="370">
        <v>953.995</v>
      </c>
      <c r="R55" s="370">
        <v>951.625</v>
      </c>
      <c r="S55" s="370">
        <v>474.90999999999997</v>
      </c>
      <c r="T55" s="370">
        <v>955.55</v>
      </c>
      <c r="U55" s="370">
        <v>561.56500000000005</v>
      </c>
      <c r="V55" s="370">
        <v>510.46500000000003</v>
      </c>
      <c r="W55" s="370">
        <v>509.5</v>
      </c>
      <c r="X55" s="370">
        <v>951.90000000000009</v>
      </c>
      <c r="Y55" s="370">
        <v>635.05999999999995</v>
      </c>
      <c r="Z55" s="370">
        <v>190.32</v>
      </c>
      <c r="AA55" s="370">
        <v>509.5</v>
      </c>
      <c r="AB55" s="370">
        <v>635.05999999999995</v>
      </c>
      <c r="AC55" s="370">
        <v>743.49</v>
      </c>
      <c r="AD55" s="370">
        <v>967.21</v>
      </c>
      <c r="AE55" s="370">
        <v>650.625</v>
      </c>
      <c r="AF55" s="370">
        <v>785.72500000000002</v>
      </c>
      <c r="AG55" s="370">
        <v>831.7650000000001</v>
      </c>
      <c r="AH55" s="370">
        <v>743.78500000000008</v>
      </c>
      <c r="AI55" s="370">
        <v>842.32999999999993</v>
      </c>
      <c r="AJ55" s="370">
        <v>371.52</v>
      </c>
      <c r="AK55" s="370">
        <v>952.78</v>
      </c>
      <c r="AL55" s="370">
        <v>379.94</v>
      </c>
      <c r="AM55" s="370">
        <v>994.85500000000002</v>
      </c>
      <c r="AN55" s="370">
        <v>927.84</v>
      </c>
      <c r="AO55" s="370">
        <v>590.17499999999995</v>
      </c>
      <c r="AP55" s="370">
        <v>647.73</v>
      </c>
      <c r="AQ55" s="370">
        <v>929.56999999999994</v>
      </c>
      <c r="AR55" s="370">
        <v>831.7650000000001</v>
      </c>
      <c r="AS55" s="370">
        <v>541.33999999999992</v>
      </c>
      <c r="AT55" s="370" t="s">
        <v>1820</v>
      </c>
      <c r="AU55" s="370">
        <v>958.14</v>
      </c>
      <c r="AV55" s="370">
        <v>931.80500000000006</v>
      </c>
      <c r="AW55" s="370">
        <v>635.05999999999995</v>
      </c>
      <c r="AX55" s="370">
        <v>974.875</v>
      </c>
      <c r="AY55" s="370">
        <v>974.15</v>
      </c>
      <c r="AZ55" s="370">
        <v>400.85</v>
      </c>
      <c r="BA55" s="370">
        <v>929.73</v>
      </c>
      <c r="BB55" s="370" t="s">
        <v>1820</v>
      </c>
      <c r="BC55" s="99">
        <v>951.57500000000005</v>
      </c>
      <c r="BD55" s="99" t="s">
        <v>1820</v>
      </c>
      <c r="BE55">
        <v>867.06</v>
      </c>
      <c r="BF55">
        <v>3.6810155581932583E-2</v>
      </c>
      <c r="BG55" s="59">
        <v>2900</v>
      </c>
    </row>
    <row r="56" spans="1:59" hidden="1">
      <c r="A56" s="370" t="s">
        <v>1820</v>
      </c>
      <c r="B56" s="370">
        <v>570.66999999999996</v>
      </c>
      <c r="C56" s="370">
        <v>570.28</v>
      </c>
      <c r="D56" s="370">
        <v>505.9</v>
      </c>
      <c r="E56" s="370">
        <v>633.65</v>
      </c>
      <c r="F56" s="370">
        <v>633.65</v>
      </c>
      <c r="G56" s="370">
        <v>863.13</v>
      </c>
      <c r="H56" s="370">
        <v>853.22</v>
      </c>
      <c r="I56" s="370">
        <v>954.06</v>
      </c>
      <c r="J56" s="370">
        <v>442.85</v>
      </c>
      <c r="K56" s="370">
        <v>952.31</v>
      </c>
      <c r="L56" s="370">
        <v>570.75</v>
      </c>
      <c r="M56" s="370">
        <v>634.92999999999995</v>
      </c>
      <c r="N56" s="370" t="s">
        <v>1820</v>
      </c>
      <c r="O56" s="370">
        <v>634.25</v>
      </c>
      <c r="P56" s="370">
        <v>634.08000000000004</v>
      </c>
      <c r="Q56" s="370">
        <v>955.03</v>
      </c>
      <c r="R56" s="370">
        <v>952.31</v>
      </c>
      <c r="S56" s="370">
        <v>475.33</v>
      </c>
      <c r="T56" s="370">
        <v>956.59</v>
      </c>
      <c r="U56" s="370">
        <v>562.07000000000005</v>
      </c>
      <c r="V56" s="370">
        <v>510.97</v>
      </c>
      <c r="W56" s="370">
        <v>510</v>
      </c>
      <c r="X56" s="370">
        <v>952.08</v>
      </c>
      <c r="Y56" s="370">
        <v>635.9</v>
      </c>
      <c r="Z56" s="370">
        <v>190.61</v>
      </c>
      <c r="AA56" s="370">
        <v>510</v>
      </c>
      <c r="AB56" s="370">
        <v>635.9</v>
      </c>
      <c r="AC56" s="370">
        <v>745.35</v>
      </c>
      <c r="AD56" s="370">
        <v>968.81</v>
      </c>
      <c r="AE56" s="370">
        <v>652.28</v>
      </c>
      <c r="AF56" s="370">
        <v>786.36</v>
      </c>
      <c r="AG56" s="370">
        <v>834.07</v>
      </c>
      <c r="AH56" s="370">
        <v>745.46</v>
      </c>
      <c r="AI56" s="370">
        <v>844.78</v>
      </c>
      <c r="AJ56" s="370">
        <v>372.73</v>
      </c>
      <c r="AK56" s="370">
        <v>954.16</v>
      </c>
      <c r="AL56" s="370">
        <v>380.37</v>
      </c>
      <c r="AM56" s="370">
        <v>995.51</v>
      </c>
      <c r="AN56" s="370">
        <v>930.2</v>
      </c>
      <c r="AO56" s="370">
        <v>590.97</v>
      </c>
      <c r="AP56" s="370">
        <v>649.38</v>
      </c>
      <c r="AQ56" s="370">
        <v>931.68</v>
      </c>
      <c r="AR56" s="370">
        <v>834.07</v>
      </c>
      <c r="AS56" s="370">
        <v>541.88</v>
      </c>
      <c r="AT56" s="370" t="s">
        <v>1820</v>
      </c>
      <c r="AU56" s="370">
        <v>959.03</v>
      </c>
      <c r="AV56" s="370">
        <v>933.69</v>
      </c>
      <c r="AW56" s="370">
        <v>635.9</v>
      </c>
      <c r="AX56" s="370">
        <v>977.35</v>
      </c>
      <c r="AY56" s="370">
        <v>975.9</v>
      </c>
      <c r="AZ56" s="370">
        <v>401.6</v>
      </c>
      <c r="BA56" s="370">
        <v>931.82</v>
      </c>
      <c r="BB56" s="370" t="s">
        <v>1820</v>
      </c>
      <c r="BC56" s="99">
        <v>951.98</v>
      </c>
      <c r="BD56" s="99" t="s">
        <v>1820</v>
      </c>
      <c r="BE56">
        <v>867.36</v>
      </c>
      <c r="BF56">
        <v>3.5337749358655281E-2</v>
      </c>
      <c r="BG56" s="59">
        <v>2799</v>
      </c>
    </row>
    <row r="57" spans="1:59" hidden="1">
      <c r="A57" s="370" t="s">
        <v>1820</v>
      </c>
      <c r="B57" s="370">
        <v>571.245</v>
      </c>
      <c r="C57" s="370">
        <v>570.89</v>
      </c>
      <c r="D57" s="370">
        <v>506.39499999999998</v>
      </c>
      <c r="E57" s="370">
        <v>634.32500000000005</v>
      </c>
      <c r="F57" s="370">
        <v>634.32500000000005</v>
      </c>
      <c r="G57" s="370">
        <v>863.92499999999995</v>
      </c>
      <c r="H57" s="370">
        <v>854.27</v>
      </c>
      <c r="I57" s="370">
        <v>955.07500000000005</v>
      </c>
      <c r="J57" s="370">
        <v>443.29</v>
      </c>
      <c r="K57" s="370">
        <v>953.30499999999995</v>
      </c>
      <c r="L57" s="370">
        <v>571.35</v>
      </c>
      <c r="M57" s="370">
        <v>635.66</v>
      </c>
      <c r="N57" s="370" t="s">
        <v>1820</v>
      </c>
      <c r="O57" s="370">
        <v>634.93000000000006</v>
      </c>
      <c r="P57" s="370">
        <v>634.72</v>
      </c>
      <c r="Q57" s="370">
        <v>956.02499999999998</v>
      </c>
      <c r="R57" s="370">
        <v>953.30499999999995</v>
      </c>
      <c r="S57" s="370">
        <v>475.73500000000001</v>
      </c>
      <c r="T57" s="370">
        <v>957.46</v>
      </c>
      <c r="U57" s="370">
        <v>562.53500000000008</v>
      </c>
      <c r="V57" s="370">
        <v>511.45500000000004</v>
      </c>
      <c r="W57" s="370">
        <v>510.5</v>
      </c>
      <c r="X57" s="370">
        <v>952.84</v>
      </c>
      <c r="Y57" s="370">
        <v>636.47499999999991</v>
      </c>
      <c r="Z57" s="370">
        <v>190.77</v>
      </c>
      <c r="AA57" s="370">
        <v>510.5</v>
      </c>
      <c r="AB57" s="370">
        <v>636.47499999999991</v>
      </c>
      <c r="AC57" s="370">
        <v>746.33500000000004</v>
      </c>
      <c r="AD57" s="370">
        <v>970.41499999999996</v>
      </c>
      <c r="AE57" s="370">
        <v>652.97499999999991</v>
      </c>
      <c r="AF57" s="370">
        <v>786.54500000000007</v>
      </c>
      <c r="AG57" s="370">
        <v>836.375</v>
      </c>
      <c r="AH57" s="370">
        <v>746.2</v>
      </c>
      <c r="AI57" s="370">
        <v>845.58500000000004</v>
      </c>
      <c r="AJ57" s="370">
        <v>373.1</v>
      </c>
      <c r="AK57" s="370">
        <v>955.07500000000005</v>
      </c>
      <c r="AL57" s="370">
        <v>380.78999999999996</v>
      </c>
      <c r="AM57" s="370">
        <v>995.66499999999996</v>
      </c>
      <c r="AN57" s="370">
        <v>931.2650000000001</v>
      </c>
      <c r="AO57" s="370">
        <v>591.65499999999997</v>
      </c>
      <c r="AP57" s="370">
        <v>651.03500000000008</v>
      </c>
      <c r="AQ57" s="370">
        <v>932.91499999999996</v>
      </c>
      <c r="AR57" s="370">
        <v>836.375</v>
      </c>
      <c r="AS57" s="370">
        <v>542.41000000000008</v>
      </c>
      <c r="AT57" s="370" t="s">
        <v>1820</v>
      </c>
      <c r="AU57" s="370">
        <v>959.66</v>
      </c>
      <c r="AV57" s="370">
        <v>934.86500000000001</v>
      </c>
      <c r="AW57" s="370">
        <v>636.47499999999991</v>
      </c>
      <c r="AX57" s="370">
        <v>978.375</v>
      </c>
      <c r="AY57" s="370">
        <v>977.42000000000007</v>
      </c>
      <c r="AZ57" s="370">
        <v>402.34500000000003</v>
      </c>
      <c r="BA57" s="370">
        <v>932.745</v>
      </c>
      <c r="BB57" s="370" t="s">
        <v>1820</v>
      </c>
      <c r="BC57" s="99">
        <v>953.16000000000008</v>
      </c>
      <c r="BD57" s="99" t="s">
        <v>1820</v>
      </c>
      <c r="BE57">
        <v>867.79</v>
      </c>
      <c r="BF57">
        <v>3.3129140023739324E-2</v>
      </c>
      <c r="BG57" s="59">
        <v>2700</v>
      </c>
    </row>
    <row r="58" spans="1:59" hidden="1">
      <c r="A58" s="370" t="s">
        <v>1820</v>
      </c>
      <c r="B58" s="370">
        <v>571.82000000000005</v>
      </c>
      <c r="C58" s="370">
        <v>571.5</v>
      </c>
      <c r="D58" s="370">
        <v>506.89</v>
      </c>
      <c r="E58" s="370">
        <v>635</v>
      </c>
      <c r="F58" s="370">
        <v>635</v>
      </c>
      <c r="G58" s="370">
        <v>864.72</v>
      </c>
      <c r="H58" s="370">
        <v>855.32</v>
      </c>
      <c r="I58" s="370">
        <v>956.09</v>
      </c>
      <c r="J58" s="370">
        <v>443.73</v>
      </c>
      <c r="K58" s="370">
        <v>954.3</v>
      </c>
      <c r="L58" s="370">
        <v>571.95000000000005</v>
      </c>
      <c r="M58" s="370">
        <v>636.39</v>
      </c>
      <c r="N58" s="370" t="s">
        <v>1820</v>
      </c>
      <c r="O58" s="370">
        <v>635.61</v>
      </c>
      <c r="P58" s="370">
        <v>635.36</v>
      </c>
      <c r="Q58" s="370">
        <v>957.02</v>
      </c>
      <c r="R58" s="370">
        <v>954.3</v>
      </c>
      <c r="S58" s="370">
        <v>476.14</v>
      </c>
      <c r="T58" s="370">
        <v>958.33</v>
      </c>
      <c r="U58" s="370">
        <v>563</v>
      </c>
      <c r="V58" s="370">
        <v>511.94</v>
      </c>
      <c r="W58" s="370">
        <v>511</v>
      </c>
      <c r="X58" s="370">
        <v>953.6</v>
      </c>
      <c r="Y58" s="370">
        <v>637.04999999999995</v>
      </c>
      <c r="Z58" s="370">
        <v>190.93</v>
      </c>
      <c r="AA58" s="370">
        <v>511</v>
      </c>
      <c r="AB58" s="370">
        <v>637.04999999999995</v>
      </c>
      <c r="AC58" s="370">
        <v>747.32</v>
      </c>
      <c r="AD58" s="370">
        <v>972.02</v>
      </c>
      <c r="AE58" s="370">
        <v>653.66999999999996</v>
      </c>
      <c r="AF58" s="370">
        <v>786.73</v>
      </c>
      <c r="AG58" s="370">
        <v>838.68</v>
      </c>
      <c r="AH58" s="370">
        <v>746.94</v>
      </c>
      <c r="AI58" s="370">
        <v>846.39</v>
      </c>
      <c r="AJ58" s="370">
        <v>373.47</v>
      </c>
      <c r="AK58" s="370">
        <v>955.99</v>
      </c>
      <c r="AL58" s="370">
        <v>381.21</v>
      </c>
      <c r="AM58" s="370">
        <v>995.82</v>
      </c>
      <c r="AN58" s="370">
        <v>932.33</v>
      </c>
      <c r="AO58" s="370">
        <v>592.34</v>
      </c>
      <c r="AP58" s="370">
        <v>652.69000000000005</v>
      </c>
      <c r="AQ58" s="370">
        <v>934.15</v>
      </c>
      <c r="AR58" s="370">
        <v>838.68</v>
      </c>
      <c r="AS58" s="370">
        <v>542.94000000000005</v>
      </c>
      <c r="AT58" s="370" t="s">
        <v>1820</v>
      </c>
      <c r="AU58" s="370">
        <v>960.29</v>
      </c>
      <c r="AV58" s="370">
        <v>936.04</v>
      </c>
      <c r="AW58" s="370">
        <v>637.04999999999995</v>
      </c>
      <c r="AX58" s="370">
        <v>979.4</v>
      </c>
      <c r="AY58" s="370">
        <v>978.94</v>
      </c>
      <c r="AZ58" s="370">
        <v>403.09</v>
      </c>
      <c r="BA58" s="370">
        <v>933.67</v>
      </c>
      <c r="BB58" s="370" t="s">
        <v>1820</v>
      </c>
      <c r="BC58" s="99">
        <v>954.34</v>
      </c>
      <c r="BD58" s="99" t="s">
        <v>1820</v>
      </c>
      <c r="BE58">
        <v>868.22</v>
      </c>
      <c r="BF58">
        <v>3.0920530688823371E-2</v>
      </c>
      <c r="BG58" s="59">
        <v>2600</v>
      </c>
    </row>
    <row r="59" spans="1:59" hidden="1">
      <c r="A59" s="370" t="s">
        <v>1820</v>
      </c>
      <c r="B59" s="370">
        <v>572.30500000000006</v>
      </c>
      <c r="C59" s="370">
        <v>571.95499999999993</v>
      </c>
      <c r="D59" s="370">
        <v>507.23</v>
      </c>
      <c r="E59" s="370">
        <v>635.505</v>
      </c>
      <c r="F59" s="370">
        <v>635.505</v>
      </c>
      <c r="G59" s="370">
        <v>865.42499999999995</v>
      </c>
      <c r="H59" s="370">
        <v>856.19500000000005</v>
      </c>
      <c r="I59" s="370">
        <v>956.77</v>
      </c>
      <c r="J59" s="370">
        <v>444.02</v>
      </c>
      <c r="K59" s="370">
        <v>955.01</v>
      </c>
      <c r="L59" s="370">
        <v>572.44500000000005</v>
      </c>
      <c r="M59" s="370">
        <v>636.91499999999996</v>
      </c>
      <c r="N59" s="370" t="s">
        <v>1820</v>
      </c>
      <c r="O59" s="370">
        <v>636.15000000000009</v>
      </c>
      <c r="P59" s="370">
        <v>635.89499999999998</v>
      </c>
      <c r="Q59" s="370">
        <v>957.78</v>
      </c>
      <c r="R59" s="370">
        <v>955.01499999999999</v>
      </c>
      <c r="S59" s="370">
        <v>476.41499999999996</v>
      </c>
      <c r="T59" s="370">
        <v>958.61</v>
      </c>
      <c r="U59" s="370">
        <v>563.47</v>
      </c>
      <c r="V59" s="370">
        <v>512.53499999999997</v>
      </c>
      <c r="W59" s="370">
        <v>511.5</v>
      </c>
      <c r="X59" s="370">
        <v>954.36500000000001</v>
      </c>
      <c r="Y59" s="370">
        <v>637.58999999999992</v>
      </c>
      <c r="Z59" s="370">
        <v>191.07999999999998</v>
      </c>
      <c r="AA59" s="370">
        <v>511.5</v>
      </c>
      <c r="AB59" s="370">
        <v>637.58999999999992</v>
      </c>
      <c r="AC59" s="370">
        <v>748.78500000000008</v>
      </c>
      <c r="AD59" s="370">
        <v>972.495</v>
      </c>
      <c r="AE59" s="370">
        <v>654.36500000000001</v>
      </c>
      <c r="AF59" s="370">
        <v>787.03500000000008</v>
      </c>
      <c r="AG59" s="370">
        <v>839.76499999999999</v>
      </c>
      <c r="AH59" s="370">
        <v>747.995</v>
      </c>
      <c r="AI59" s="370">
        <v>847.19</v>
      </c>
      <c r="AJ59" s="370">
        <v>374.07500000000005</v>
      </c>
      <c r="AK59" s="370">
        <v>956.49</v>
      </c>
      <c r="AL59" s="370">
        <v>381.7</v>
      </c>
      <c r="AM59" s="370">
        <v>996.17000000000007</v>
      </c>
      <c r="AN59" s="370">
        <v>933.99</v>
      </c>
      <c r="AO59" s="370">
        <v>593.0150000000001</v>
      </c>
      <c r="AP59" s="370">
        <v>653.77</v>
      </c>
      <c r="AQ59" s="370">
        <v>935.98</v>
      </c>
      <c r="AR59" s="370">
        <v>839.76499999999999</v>
      </c>
      <c r="AS59" s="370">
        <v>543.47</v>
      </c>
      <c r="AT59" s="370" t="s">
        <v>1820</v>
      </c>
      <c r="AU59" s="370">
        <v>960.72499999999991</v>
      </c>
      <c r="AV59" s="370">
        <v>937.47499999999991</v>
      </c>
      <c r="AW59" s="370">
        <v>637.58999999999992</v>
      </c>
      <c r="AX59" s="370">
        <v>981.46</v>
      </c>
      <c r="AY59" s="370">
        <v>980.46500000000003</v>
      </c>
      <c r="AZ59" s="370">
        <v>403.52</v>
      </c>
      <c r="BA59" s="370">
        <v>935.19</v>
      </c>
      <c r="BB59" s="370" t="s">
        <v>1820</v>
      </c>
      <c r="BC59" s="99">
        <v>954.74</v>
      </c>
      <c r="BD59" s="99" t="s">
        <v>1820</v>
      </c>
      <c r="BE59">
        <v>868.65499999999997</v>
      </c>
      <c r="BF59">
        <v>2.9080022909726746E-2</v>
      </c>
      <c r="BG59" s="59">
        <v>2500</v>
      </c>
    </row>
    <row r="60" spans="1:59" hidden="1">
      <c r="A60" s="370" t="s">
        <v>1820</v>
      </c>
      <c r="B60" s="370">
        <v>572.79</v>
      </c>
      <c r="C60" s="370">
        <v>572.41</v>
      </c>
      <c r="D60" s="370">
        <v>507.57</v>
      </c>
      <c r="E60" s="370">
        <v>636.01</v>
      </c>
      <c r="F60" s="370">
        <v>636.01</v>
      </c>
      <c r="G60" s="370">
        <v>866.13</v>
      </c>
      <c r="H60" s="370">
        <v>857.07</v>
      </c>
      <c r="I60" s="370">
        <v>957.45</v>
      </c>
      <c r="J60" s="370">
        <v>444.31</v>
      </c>
      <c r="K60" s="370">
        <v>955.72</v>
      </c>
      <c r="L60" s="370">
        <v>572.94000000000005</v>
      </c>
      <c r="M60" s="370">
        <v>637.44000000000005</v>
      </c>
      <c r="N60" s="370" t="s">
        <v>1820</v>
      </c>
      <c r="O60" s="370">
        <v>636.69000000000005</v>
      </c>
      <c r="P60" s="370">
        <v>636.42999999999995</v>
      </c>
      <c r="Q60" s="370">
        <v>958.54</v>
      </c>
      <c r="R60" s="370">
        <v>955.73</v>
      </c>
      <c r="S60" s="370">
        <v>476.69</v>
      </c>
      <c r="T60" s="370">
        <v>958.89</v>
      </c>
      <c r="U60" s="370">
        <v>563.94000000000005</v>
      </c>
      <c r="V60" s="370">
        <v>513.13</v>
      </c>
      <c r="W60" s="370">
        <v>512</v>
      </c>
      <c r="X60" s="370">
        <v>955.13</v>
      </c>
      <c r="Y60" s="370">
        <v>638.13</v>
      </c>
      <c r="Z60" s="370">
        <v>191.23</v>
      </c>
      <c r="AA60" s="370">
        <v>512</v>
      </c>
      <c r="AB60" s="370">
        <v>638.13</v>
      </c>
      <c r="AC60" s="370">
        <v>750.25</v>
      </c>
      <c r="AD60" s="370">
        <v>972.97</v>
      </c>
      <c r="AE60" s="370">
        <v>655.05999999999995</v>
      </c>
      <c r="AF60" s="370">
        <v>787.34</v>
      </c>
      <c r="AG60" s="370">
        <v>840.85</v>
      </c>
      <c r="AH60" s="370">
        <v>749.05</v>
      </c>
      <c r="AI60" s="370">
        <v>847.99</v>
      </c>
      <c r="AJ60" s="370">
        <v>374.68</v>
      </c>
      <c r="AK60" s="370">
        <v>956.99</v>
      </c>
      <c r="AL60" s="370">
        <v>382.19</v>
      </c>
      <c r="AM60" s="370">
        <v>996.52</v>
      </c>
      <c r="AN60" s="370">
        <v>935.65</v>
      </c>
      <c r="AO60" s="370">
        <v>593.69000000000005</v>
      </c>
      <c r="AP60" s="370">
        <v>654.85</v>
      </c>
      <c r="AQ60" s="370">
        <v>937.81</v>
      </c>
      <c r="AR60" s="370">
        <v>840.85</v>
      </c>
      <c r="AS60" s="370">
        <v>544</v>
      </c>
      <c r="AT60" s="370" t="s">
        <v>1820</v>
      </c>
      <c r="AU60" s="370">
        <v>961.16</v>
      </c>
      <c r="AV60" s="370">
        <v>938.91</v>
      </c>
      <c r="AW60" s="370">
        <v>638.13</v>
      </c>
      <c r="AX60" s="370">
        <v>983.52</v>
      </c>
      <c r="AY60" s="370">
        <v>981.99</v>
      </c>
      <c r="AZ60" s="370">
        <v>403.95</v>
      </c>
      <c r="BA60" s="370">
        <v>936.71</v>
      </c>
      <c r="BB60" s="370" t="s">
        <v>1820</v>
      </c>
      <c r="BC60" s="99">
        <v>955.14</v>
      </c>
      <c r="BD60" s="99" t="s">
        <v>1820</v>
      </c>
      <c r="BE60">
        <v>869.09</v>
      </c>
      <c r="BF60">
        <v>2.723951513063012E-2</v>
      </c>
      <c r="BG60" s="59">
        <v>2449</v>
      </c>
    </row>
    <row r="61" spans="1:59" hidden="1">
      <c r="A61" s="370" t="s">
        <v>1820</v>
      </c>
      <c r="B61" s="370">
        <v>573.23</v>
      </c>
      <c r="C61" s="370">
        <v>572.82500000000005</v>
      </c>
      <c r="D61" s="370">
        <v>507.73</v>
      </c>
      <c r="E61" s="370">
        <v>636.47500000000002</v>
      </c>
      <c r="F61" s="370">
        <v>636.47500000000002</v>
      </c>
      <c r="G61" s="370">
        <v>866.54</v>
      </c>
      <c r="H61" s="370">
        <v>857.73</v>
      </c>
      <c r="I61" s="370">
        <v>958.14499999999998</v>
      </c>
      <c r="J61" s="370">
        <v>444.55</v>
      </c>
      <c r="K61" s="370">
        <v>956.43000000000006</v>
      </c>
      <c r="L61" s="370">
        <v>573.1400000000001</v>
      </c>
      <c r="M61" s="370">
        <v>637.72</v>
      </c>
      <c r="N61" s="370" t="s">
        <v>1820</v>
      </c>
      <c r="O61" s="370">
        <v>636.92000000000007</v>
      </c>
      <c r="P61" s="370">
        <v>636.91999999999996</v>
      </c>
      <c r="Q61" s="370">
        <v>959.29</v>
      </c>
      <c r="R61" s="370">
        <v>956.43499999999995</v>
      </c>
      <c r="S61" s="370">
        <v>476.86500000000001</v>
      </c>
      <c r="T61" s="370">
        <v>959.86500000000001</v>
      </c>
      <c r="U61" s="370">
        <v>564.40499999999997</v>
      </c>
      <c r="V61" s="370">
        <v>513.44000000000005</v>
      </c>
      <c r="W61" s="370">
        <v>512.5</v>
      </c>
      <c r="X61" s="370">
        <v>955.89</v>
      </c>
      <c r="Y61" s="370">
        <v>638.54</v>
      </c>
      <c r="Z61" s="370">
        <v>191.32999999999998</v>
      </c>
      <c r="AA61" s="370">
        <v>512.5</v>
      </c>
      <c r="AB61" s="370">
        <v>638.54</v>
      </c>
      <c r="AC61" s="370">
        <v>750.93499999999995</v>
      </c>
      <c r="AD61" s="370">
        <v>973.44</v>
      </c>
      <c r="AE61" s="370">
        <v>655.755</v>
      </c>
      <c r="AF61" s="370">
        <v>787.45</v>
      </c>
      <c r="AG61" s="370">
        <v>841.53</v>
      </c>
      <c r="AH61" s="370">
        <v>750.10500000000002</v>
      </c>
      <c r="AI61" s="370">
        <v>848.79500000000007</v>
      </c>
      <c r="AJ61" s="370">
        <v>374.89499999999998</v>
      </c>
      <c r="AK61" s="370">
        <v>957.48500000000001</v>
      </c>
      <c r="AL61" s="370">
        <v>382.35</v>
      </c>
      <c r="AM61" s="370">
        <v>996.61500000000001</v>
      </c>
      <c r="AN61" s="370">
        <v>936.7</v>
      </c>
      <c r="AO61" s="370">
        <v>594.21500000000003</v>
      </c>
      <c r="AP61" s="370">
        <v>655.375</v>
      </c>
      <c r="AQ61" s="370">
        <v>938.66499999999996</v>
      </c>
      <c r="AR61" s="370">
        <v>841.53</v>
      </c>
      <c r="AS61" s="370">
        <v>544.53</v>
      </c>
      <c r="AT61" s="370" t="s">
        <v>1820</v>
      </c>
      <c r="AU61" s="370">
        <v>961.59500000000003</v>
      </c>
      <c r="AV61" s="370">
        <v>939.65499999999997</v>
      </c>
      <c r="AW61" s="370">
        <v>638.54</v>
      </c>
      <c r="AX61" s="370">
        <v>985.2</v>
      </c>
      <c r="AY61" s="370">
        <v>983.51</v>
      </c>
      <c r="AZ61" s="370">
        <v>404.375</v>
      </c>
      <c r="BA61" s="370">
        <v>937.245</v>
      </c>
      <c r="BB61" s="370" t="s">
        <v>1820</v>
      </c>
      <c r="BC61" s="99">
        <v>955.54</v>
      </c>
      <c r="BD61" s="99" t="s">
        <v>1820</v>
      </c>
      <c r="BE61">
        <v>869.52</v>
      </c>
      <c r="BF61">
        <v>2.5399007351533488E-2</v>
      </c>
      <c r="BG61" s="59">
        <v>2399</v>
      </c>
    </row>
    <row r="62" spans="1:59" hidden="1">
      <c r="A62" s="370" t="s">
        <v>1820</v>
      </c>
      <c r="B62" s="370">
        <v>573.66999999999996</v>
      </c>
      <c r="C62" s="370">
        <v>573.24</v>
      </c>
      <c r="D62" s="370">
        <v>507.89</v>
      </c>
      <c r="E62" s="370">
        <v>636.94000000000005</v>
      </c>
      <c r="F62" s="370">
        <v>636.94000000000005</v>
      </c>
      <c r="G62" s="370">
        <v>866.95</v>
      </c>
      <c r="H62" s="370">
        <v>858.39</v>
      </c>
      <c r="I62" s="370">
        <v>958.84</v>
      </c>
      <c r="J62" s="370">
        <v>444.79</v>
      </c>
      <c r="K62" s="370">
        <v>957.14</v>
      </c>
      <c r="L62" s="370">
        <v>573.34</v>
      </c>
      <c r="M62" s="370">
        <v>638</v>
      </c>
      <c r="N62" s="370" t="s">
        <v>1820</v>
      </c>
      <c r="O62" s="370">
        <v>637.15</v>
      </c>
      <c r="P62" s="370">
        <v>637.41</v>
      </c>
      <c r="Q62" s="370">
        <v>960.04</v>
      </c>
      <c r="R62" s="370">
        <v>957.14</v>
      </c>
      <c r="S62" s="370">
        <v>477.04</v>
      </c>
      <c r="T62" s="370">
        <v>960.84</v>
      </c>
      <c r="U62" s="370">
        <v>564.87</v>
      </c>
      <c r="V62" s="370">
        <v>513.75</v>
      </c>
      <c r="W62" s="370">
        <v>513</v>
      </c>
      <c r="X62" s="370">
        <v>956.65</v>
      </c>
      <c r="Y62" s="370">
        <v>638.95000000000005</v>
      </c>
      <c r="Z62" s="370">
        <v>191.43</v>
      </c>
      <c r="AA62" s="370">
        <v>513</v>
      </c>
      <c r="AB62" s="370">
        <v>638.95000000000005</v>
      </c>
      <c r="AC62" s="370">
        <v>751.62</v>
      </c>
      <c r="AD62" s="370">
        <v>973.91</v>
      </c>
      <c r="AE62" s="370">
        <v>656.45</v>
      </c>
      <c r="AF62" s="370">
        <v>787.56</v>
      </c>
      <c r="AG62" s="370">
        <v>842.21</v>
      </c>
      <c r="AH62" s="370">
        <v>751.16</v>
      </c>
      <c r="AI62" s="370">
        <v>849.6</v>
      </c>
      <c r="AJ62" s="370">
        <v>375.11</v>
      </c>
      <c r="AK62" s="370">
        <v>957.98</v>
      </c>
      <c r="AL62" s="370">
        <v>382.51</v>
      </c>
      <c r="AM62" s="370">
        <v>996.71</v>
      </c>
      <c r="AN62" s="370">
        <v>937.75</v>
      </c>
      <c r="AO62" s="370">
        <v>594.74</v>
      </c>
      <c r="AP62" s="370">
        <v>655.9</v>
      </c>
      <c r="AQ62" s="370">
        <v>939.52</v>
      </c>
      <c r="AR62" s="370">
        <v>842.21</v>
      </c>
      <c r="AS62" s="370">
        <v>545.05999999999995</v>
      </c>
      <c r="AT62" s="370" t="s">
        <v>1820</v>
      </c>
      <c r="AU62" s="370">
        <v>962.03</v>
      </c>
      <c r="AV62" s="370">
        <v>940.4</v>
      </c>
      <c r="AW62" s="370">
        <v>638.95000000000005</v>
      </c>
      <c r="AX62" s="370">
        <v>986.88</v>
      </c>
      <c r="AY62" s="370">
        <v>985.03</v>
      </c>
      <c r="AZ62" s="370">
        <v>404.8</v>
      </c>
      <c r="BA62" s="370">
        <v>937.78</v>
      </c>
      <c r="BB62" s="370" t="s">
        <v>1820</v>
      </c>
      <c r="BC62" s="99">
        <v>955.94</v>
      </c>
      <c r="BD62" s="99" t="s">
        <v>1820</v>
      </c>
      <c r="BE62">
        <v>869.95</v>
      </c>
      <c r="BF62">
        <v>2.3558499572436855E-2</v>
      </c>
      <c r="BG62" s="59">
        <v>2349</v>
      </c>
    </row>
    <row r="63" spans="1:59" hidden="1">
      <c r="A63" s="370" t="s">
        <v>1820</v>
      </c>
      <c r="B63" s="370">
        <v>574.18499999999995</v>
      </c>
      <c r="C63" s="370">
        <v>573.755</v>
      </c>
      <c r="D63" s="370">
        <v>508.48500000000001</v>
      </c>
      <c r="E63" s="370">
        <v>637.50500000000011</v>
      </c>
      <c r="F63" s="370">
        <v>637.50500000000011</v>
      </c>
      <c r="G63" s="370">
        <v>867.84</v>
      </c>
      <c r="H63" s="370">
        <v>859.09999999999991</v>
      </c>
      <c r="I63" s="370">
        <v>959.69</v>
      </c>
      <c r="J63" s="370">
        <v>445.245</v>
      </c>
      <c r="K63" s="370">
        <v>957.98500000000001</v>
      </c>
      <c r="L63" s="370">
        <v>574.02500000000009</v>
      </c>
      <c r="M63" s="370">
        <v>638.78</v>
      </c>
      <c r="N63" s="370" t="s">
        <v>1820</v>
      </c>
      <c r="O63" s="370">
        <v>637.90499999999997</v>
      </c>
      <c r="P63" s="370">
        <v>637.9849999999999</v>
      </c>
      <c r="Q63" s="370">
        <v>960.78499999999997</v>
      </c>
      <c r="R63" s="370">
        <v>957.98500000000001</v>
      </c>
      <c r="S63" s="370">
        <v>477.42</v>
      </c>
      <c r="T63" s="370">
        <v>961.83500000000004</v>
      </c>
      <c r="U63" s="370">
        <v>565.40499999999997</v>
      </c>
      <c r="V63" s="370">
        <v>514.31999999999994</v>
      </c>
      <c r="W63" s="370">
        <v>513.5</v>
      </c>
      <c r="X63" s="370">
        <v>957.755</v>
      </c>
      <c r="Y63" s="370">
        <v>639.80500000000006</v>
      </c>
      <c r="Z63" s="370">
        <v>191.73500000000001</v>
      </c>
      <c r="AA63" s="370">
        <v>513.5</v>
      </c>
      <c r="AB63" s="370">
        <v>639.80500000000006</v>
      </c>
      <c r="AC63" s="370">
        <v>752.92000000000007</v>
      </c>
      <c r="AD63" s="370">
        <v>975.09999999999991</v>
      </c>
      <c r="AE63" s="370">
        <v>657.78</v>
      </c>
      <c r="AF63" s="370">
        <v>787.94</v>
      </c>
      <c r="AG63" s="370">
        <v>843.81999999999994</v>
      </c>
      <c r="AH63" s="370">
        <v>752.21499999999992</v>
      </c>
      <c r="AI63" s="370">
        <v>851.14</v>
      </c>
      <c r="AJ63" s="370">
        <v>375.87</v>
      </c>
      <c r="AK63" s="370">
        <v>959.76</v>
      </c>
      <c r="AL63" s="370">
        <v>383.04499999999996</v>
      </c>
      <c r="AM63" s="370">
        <v>997.14499999999998</v>
      </c>
      <c r="AN63" s="370">
        <v>938.94499999999994</v>
      </c>
      <c r="AO63" s="370">
        <v>595.26499999999999</v>
      </c>
      <c r="AP63" s="370">
        <v>657.12</v>
      </c>
      <c r="AQ63" s="370">
        <v>941.14</v>
      </c>
      <c r="AR63" s="370">
        <v>843.81999999999994</v>
      </c>
      <c r="AS63" s="370">
        <v>545.59500000000003</v>
      </c>
      <c r="AT63" s="370" t="s">
        <v>1820</v>
      </c>
      <c r="AU63" s="370">
        <v>963.05</v>
      </c>
      <c r="AV63" s="370">
        <v>942.25</v>
      </c>
      <c r="AW63" s="370">
        <v>639.80500000000006</v>
      </c>
      <c r="AX63" s="370">
        <v>988.56</v>
      </c>
      <c r="AY63" s="370">
        <v>986.59500000000003</v>
      </c>
      <c r="AZ63" s="370">
        <v>405.55</v>
      </c>
      <c r="BA63" s="370">
        <v>939.68499999999995</v>
      </c>
      <c r="BB63" s="370" t="s">
        <v>1820</v>
      </c>
      <c r="BC63" s="99">
        <v>957.36</v>
      </c>
      <c r="BD63" s="99" t="s">
        <v>1820</v>
      </c>
      <c r="BE63">
        <v>870.90499999999997</v>
      </c>
      <c r="BF63">
        <v>2.2454194904978877E-2</v>
      </c>
      <c r="BG63" s="59">
        <v>2300</v>
      </c>
    </row>
    <row r="64" spans="1:59" hidden="1">
      <c r="A64" s="370" t="s">
        <v>1820</v>
      </c>
      <c r="B64" s="370">
        <v>574.70000000000005</v>
      </c>
      <c r="C64" s="370">
        <v>574.27</v>
      </c>
      <c r="D64" s="370">
        <v>509.08</v>
      </c>
      <c r="E64" s="370">
        <v>638.07000000000005</v>
      </c>
      <c r="F64" s="370">
        <v>638.07000000000005</v>
      </c>
      <c r="G64" s="370">
        <v>868.73</v>
      </c>
      <c r="H64" s="370">
        <v>859.81</v>
      </c>
      <c r="I64" s="370">
        <v>960.54</v>
      </c>
      <c r="J64" s="370">
        <v>445.7</v>
      </c>
      <c r="K64" s="370">
        <v>958.83</v>
      </c>
      <c r="L64" s="370">
        <v>574.71</v>
      </c>
      <c r="M64" s="370">
        <v>639.55999999999995</v>
      </c>
      <c r="N64" s="370" t="s">
        <v>1820</v>
      </c>
      <c r="O64" s="370">
        <v>638.66</v>
      </c>
      <c r="P64" s="370">
        <v>638.55999999999995</v>
      </c>
      <c r="Q64" s="370">
        <v>961.53</v>
      </c>
      <c r="R64" s="370">
        <v>958.83</v>
      </c>
      <c r="S64" s="370">
        <v>477.8</v>
      </c>
      <c r="T64" s="370">
        <v>962.83</v>
      </c>
      <c r="U64" s="370">
        <v>565.94000000000005</v>
      </c>
      <c r="V64" s="370">
        <v>514.89</v>
      </c>
      <c r="W64" s="370">
        <v>514</v>
      </c>
      <c r="X64" s="370">
        <v>958.86</v>
      </c>
      <c r="Y64" s="370">
        <v>640.66</v>
      </c>
      <c r="Z64" s="370">
        <v>192.04</v>
      </c>
      <c r="AA64" s="370">
        <v>514</v>
      </c>
      <c r="AB64" s="370">
        <v>640.66</v>
      </c>
      <c r="AC64" s="370">
        <v>754.22</v>
      </c>
      <c r="AD64" s="370">
        <v>976.29</v>
      </c>
      <c r="AE64" s="370">
        <v>659.11</v>
      </c>
      <c r="AF64" s="370">
        <v>788.32</v>
      </c>
      <c r="AG64" s="370">
        <v>845.43</v>
      </c>
      <c r="AH64" s="370">
        <v>753.27</v>
      </c>
      <c r="AI64" s="370">
        <v>852.68</v>
      </c>
      <c r="AJ64" s="370">
        <v>376.63</v>
      </c>
      <c r="AK64" s="370">
        <v>961.54</v>
      </c>
      <c r="AL64" s="370">
        <v>383.58</v>
      </c>
      <c r="AM64" s="370">
        <v>997.58</v>
      </c>
      <c r="AN64" s="370">
        <v>940.14</v>
      </c>
      <c r="AO64" s="370">
        <v>595.79</v>
      </c>
      <c r="AP64" s="370">
        <v>658.34</v>
      </c>
      <c r="AQ64" s="370">
        <v>942.76</v>
      </c>
      <c r="AR64" s="370">
        <v>845.43</v>
      </c>
      <c r="AS64" s="370">
        <v>546.13</v>
      </c>
      <c r="AT64" s="370" t="s">
        <v>1820</v>
      </c>
      <c r="AU64" s="370">
        <v>964.07</v>
      </c>
      <c r="AV64" s="370">
        <v>944.1</v>
      </c>
      <c r="AW64" s="370">
        <v>640.66</v>
      </c>
      <c r="AX64" s="370">
        <v>990.24</v>
      </c>
      <c r="AY64" s="370">
        <v>988.16</v>
      </c>
      <c r="AZ64" s="370">
        <v>406.3</v>
      </c>
      <c r="BA64" s="370">
        <v>941.59</v>
      </c>
      <c r="BB64" s="370" t="s">
        <v>1820</v>
      </c>
      <c r="BC64" s="99">
        <v>958.78</v>
      </c>
      <c r="BD64" s="99" t="s">
        <v>1820</v>
      </c>
      <c r="BE64">
        <v>871.86</v>
      </c>
      <c r="BF64">
        <v>2.1349890237520899E-2</v>
      </c>
      <c r="BG64" s="59">
        <v>2249</v>
      </c>
    </row>
    <row r="65" spans="1:59" hidden="1">
      <c r="A65" s="370" t="s">
        <v>1820</v>
      </c>
      <c r="B65" s="370">
        <v>575.08500000000004</v>
      </c>
      <c r="C65" s="370">
        <v>574.66</v>
      </c>
      <c r="D65" s="370">
        <v>509.58</v>
      </c>
      <c r="E65" s="370">
        <v>638.50500000000011</v>
      </c>
      <c r="F65" s="370">
        <v>638.50500000000011</v>
      </c>
      <c r="G65" s="370">
        <v>869.31500000000005</v>
      </c>
      <c r="H65" s="370">
        <v>860.43499999999995</v>
      </c>
      <c r="I65" s="370">
        <v>961.22</v>
      </c>
      <c r="J65" s="370">
        <v>446.10500000000002</v>
      </c>
      <c r="K65" s="370">
        <v>959.68499999999995</v>
      </c>
      <c r="L65" s="370">
        <v>575.18000000000006</v>
      </c>
      <c r="M65" s="370">
        <v>640.05499999999995</v>
      </c>
      <c r="N65" s="370" t="s">
        <v>1820</v>
      </c>
      <c r="O65" s="370">
        <v>639.18499999999995</v>
      </c>
      <c r="P65" s="370">
        <v>638.9849999999999</v>
      </c>
      <c r="Q65" s="370">
        <v>962.33999999999992</v>
      </c>
      <c r="R65" s="370">
        <v>959.68499999999995</v>
      </c>
      <c r="S65" s="370">
        <v>478.20500000000004</v>
      </c>
      <c r="T65" s="370">
        <v>963.53500000000008</v>
      </c>
      <c r="U65" s="370">
        <v>566.41000000000008</v>
      </c>
      <c r="V65" s="370">
        <v>515.33500000000004</v>
      </c>
      <c r="W65" s="370">
        <v>514.5</v>
      </c>
      <c r="X65" s="370">
        <v>959.51</v>
      </c>
      <c r="Y65" s="370">
        <v>641.28499999999997</v>
      </c>
      <c r="Z65" s="370">
        <v>192.22</v>
      </c>
      <c r="AA65" s="370">
        <v>514.5</v>
      </c>
      <c r="AB65" s="370">
        <v>641.28499999999997</v>
      </c>
      <c r="AC65" s="370">
        <v>755.51499999999999</v>
      </c>
      <c r="AD65" s="370">
        <v>977.47499999999991</v>
      </c>
      <c r="AE65" s="370">
        <v>660.51499999999999</v>
      </c>
      <c r="AF65" s="370">
        <v>788.56</v>
      </c>
      <c r="AG65" s="370">
        <v>846.66499999999996</v>
      </c>
      <c r="AH65" s="370">
        <v>754.22499999999991</v>
      </c>
      <c r="AI65" s="370">
        <v>854.31</v>
      </c>
      <c r="AJ65" s="370">
        <v>377.435</v>
      </c>
      <c r="AK65" s="370">
        <v>962.2349999999999</v>
      </c>
      <c r="AL65" s="370">
        <v>383.84500000000003</v>
      </c>
      <c r="AM65" s="370">
        <v>997.73</v>
      </c>
      <c r="AN65" s="370">
        <v>942.32999999999993</v>
      </c>
      <c r="AO65" s="370">
        <v>596.30999999999995</v>
      </c>
      <c r="AP65" s="370">
        <v>659.125</v>
      </c>
      <c r="AQ65" s="370">
        <v>944.57500000000005</v>
      </c>
      <c r="AR65" s="370">
        <v>846.66499999999996</v>
      </c>
      <c r="AS65" s="370">
        <v>546.66000000000008</v>
      </c>
      <c r="AT65" s="370" t="s">
        <v>1820</v>
      </c>
      <c r="AU65" s="370">
        <v>965.09</v>
      </c>
      <c r="AV65" s="370">
        <v>945.95</v>
      </c>
      <c r="AW65" s="370">
        <v>641.28499999999997</v>
      </c>
      <c r="AX65" s="370">
        <v>991.92000000000007</v>
      </c>
      <c r="AY65" s="370">
        <v>990.22499999999991</v>
      </c>
      <c r="AZ65" s="370">
        <v>406.815</v>
      </c>
      <c r="BA65" s="370">
        <v>943.59500000000003</v>
      </c>
      <c r="BB65" s="370" t="s">
        <v>1820</v>
      </c>
      <c r="BC65" s="99">
        <v>959.37</v>
      </c>
      <c r="BD65" s="99" t="s">
        <v>1820</v>
      </c>
      <c r="BE65">
        <v>872.24</v>
      </c>
      <c r="BF65">
        <v>2.0245585570062924E-2</v>
      </c>
      <c r="BG65" s="59">
        <v>2200</v>
      </c>
    </row>
    <row r="66" spans="1:59" hidden="1">
      <c r="A66" s="370" t="s">
        <v>1820</v>
      </c>
      <c r="B66" s="370">
        <v>575.47</v>
      </c>
      <c r="C66" s="370">
        <v>575.04999999999995</v>
      </c>
      <c r="D66" s="370">
        <v>510.08</v>
      </c>
      <c r="E66" s="370">
        <v>638.94000000000005</v>
      </c>
      <c r="F66" s="370">
        <v>638.94000000000005</v>
      </c>
      <c r="G66" s="370">
        <v>869.9</v>
      </c>
      <c r="H66" s="370">
        <v>861.06</v>
      </c>
      <c r="I66" s="370">
        <v>961.9</v>
      </c>
      <c r="J66" s="370">
        <v>446.51</v>
      </c>
      <c r="K66" s="370">
        <v>960.54</v>
      </c>
      <c r="L66" s="370">
        <v>575.65</v>
      </c>
      <c r="M66" s="370">
        <v>640.54999999999995</v>
      </c>
      <c r="N66" s="370" t="s">
        <v>1820</v>
      </c>
      <c r="O66" s="370">
        <v>639.71</v>
      </c>
      <c r="P66" s="370">
        <v>639.41</v>
      </c>
      <c r="Q66" s="370">
        <v>963.15</v>
      </c>
      <c r="R66" s="370">
        <v>960.54</v>
      </c>
      <c r="S66" s="370">
        <v>478.61</v>
      </c>
      <c r="T66" s="370">
        <v>964.24</v>
      </c>
      <c r="U66" s="370">
        <v>566.88</v>
      </c>
      <c r="V66" s="370">
        <v>515.78</v>
      </c>
      <c r="W66" s="370">
        <v>515</v>
      </c>
      <c r="X66" s="370">
        <v>960.16</v>
      </c>
      <c r="Y66" s="370">
        <v>641.91</v>
      </c>
      <c r="Z66" s="370">
        <v>192.4</v>
      </c>
      <c r="AA66" s="370">
        <v>515</v>
      </c>
      <c r="AB66" s="370">
        <v>641.91</v>
      </c>
      <c r="AC66" s="370">
        <v>756.81</v>
      </c>
      <c r="AD66" s="370">
        <v>978.66</v>
      </c>
      <c r="AE66" s="370">
        <v>661.92</v>
      </c>
      <c r="AF66" s="370">
        <v>788.8</v>
      </c>
      <c r="AG66" s="370">
        <v>847.9</v>
      </c>
      <c r="AH66" s="370">
        <v>755.18</v>
      </c>
      <c r="AI66" s="370">
        <v>855.94</v>
      </c>
      <c r="AJ66" s="370">
        <v>378.24</v>
      </c>
      <c r="AK66" s="370">
        <v>962.93</v>
      </c>
      <c r="AL66" s="370">
        <v>384.11</v>
      </c>
      <c r="AM66" s="370">
        <v>997.88</v>
      </c>
      <c r="AN66" s="370">
        <v>944.52</v>
      </c>
      <c r="AO66" s="370">
        <v>596.83000000000004</v>
      </c>
      <c r="AP66" s="370">
        <v>659.91</v>
      </c>
      <c r="AQ66" s="370">
        <v>946.39</v>
      </c>
      <c r="AR66" s="370">
        <v>847.9</v>
      </c>
      <c r="AS66" s="370">
        <v>547.19000000000005</v>
      </c>
      <c r="AT66" s="370" t="s">
        <v>1820</v>
      </c>
      <c r="AU66" s="370">
        <v>966.11</v>
      </c>
      <c r="AV66" s="370">
        <v>947.8</v>
      </c>
      <c r="AW66" s="370">
        <v>641.91</v>
      </c>
      <c r="AX66" s="370">
        <v>993.6</v>
      </c>
      <c r="AY66" s="370">
        <v>992.29</v>
      </c>
      <c r="AZ66" s="370">
        <v>407.33</v>
      </c>
      <c r="BA66" s="370">
        <v>945.6</v>
      </c>
      <c r="BB66" s="370" t="s">
        <v>1820</v>
      </c>
      <c r="BC66" s="99">
        <v>959.96</v>
      </c>
      <c r="BD66" s="99" t="s">
        <v>1820</v>
      </c>
      <c r="BE66">
        <v>872.62</v>
      </c>
      <c r="BF66">
        <v>1.9141280902604946E-2</v>
      </c>
      <c r="BG66" s="59">
        <v>2149</v>
      </c>
    </row>
    <row r="67" spans="1:59" hidden="1">
      <c r="A67" s="370" t="s">
        <v>1820</v>
      </c>
      <c r="B67" s="370">
        <v>576.1</v>
      </c>
      <c r="C67" s="370">
        <v>575.66499999999996</v>
      </c>
      <c r="D67" s="370">
        <v>510.38499999999999</v>
      </c>
      <c r="E67" s="370">
        <v>639.625</v>
      </c>
      <c r="F67" s="370">
        <v>639.625</v>
      </c>
      <c r="G67" s="370">
        <v>870.76499999999999</v>
      </c>
      <c r="H67" s="370">
        <v>861.96499999999992</v>
      </c>
      <c r="I67" s="370">
        <v>962.89</v>
      </c>
      <c r="J67" s="370">
        <v>446.87</v>
      </c>
      <c r="K67" s="370">
        <v>961.39499999999998</v>
      </c>
      <c r="L67" s="370">
        <v>576.03499999999997</v>
      </c>
      <c r="M67" s="370">
        <v>641.04999999999995</v>
      </c>
      <c r="N67" s="370" t="s">
        <v>1820</v>
      </c>
      <c r="O67" s="370">
        <v>640.35</v>
      </c>
      <c r="P67" s="370">
        <v>640.1099999999999</v>
      </c>
      <c r="Q67" s="370">
        <v>963.79500000000007</v>
      </c>
      <c r="R67" s="370">
        <v>961.39499999999998</v>
      </c>
      <c r="S67" s="370">
        <v>478.87</v>
      </c>
      <c r="T67" s="370">
        <v>964.90499999999997</v>
      </c>
      <c r="U67" s="370">
        <v>567.27</v>
      </c>
      <c r="V67" s="370">
        <v>516.26499999999999</v>
      </c>
      <c r="W67" s="370">
        <v>515.5</v>
      </c>
      <c r="X67" s="370">
        <v>961.42</v>
      </c>
      <c r="Y67" s="370">
        <v>642.39499999999998</v>
      </c>
      <c r="Z67" s="370">
        <v>192.53</v>
      </c>
      <c r="AA67" s="370">
        <v>515.5</v>
      </c>
      <c r="AB67" s="370">
        <v>642.495</v>
      </c>
      <c r="AC67" s="370">
        <v>757.77</v>
      </c>
      <c r="AD67" s="370">
        <v>979.78499999999997</v>
      </c>
      <c r="AE67" s="370">
        <v>663.32500000000005</v>
      </c>
      <c r="AF67" s="370">
        <v>789.3599999999999</v>
      </c>
      <c r="AG67" s="370">
        <v>849.495</v>
      </c>
      <c r="AH67" s="370">
        <v>756.99499999999989</v>
      </c>
      <c r="AI67" s="370">
        <v>857.56500000000005</v>
      </c>
      <c r="AJ67" s="370">
        <v>378.72500000000002</v>
      </c>
      <c r="AK67" s="370">
        <v>963.61500000000001</v>
      </c>
      <c r="AL67" s="370">
        <v>384.47</v>
      </c>
      <c r="AM67" s="370">
        <v>998.39</v>
      </c>
      <c r="AN67" s="370">
        <v>946.71</v>
      </c>
      <c r="AO67" s="370">
        <v>597.35500000000002</v>
      </c>
      <c r="AP67" s="370">
        <v>661.09999999999991</v>
      </c>
      <c r="AQ67" s="370">
        <v>948.2</v>
      </c>
      <c r="AR67" s="370">
        <v>849.495</v>
      </c>
      <c r="AS67" s="370">
        <v>547.72</v>
      </c>
      <c r="AT67" s="370" t="s">
        <v>1820</v>
      </c>
      <c r="AU67" s="370">
        <v>967.05</v>
      </c>
      <c r="AV67" s="370">
        <v>949.64499999999998</v>
      </c>
      <c r="AW67" s="370">
        <v>642.39499999999998</v>
      </c>
      <c r="AX67" s="370">
        <v>995.28</v>
      </c>
      <c r="AY67" s="370">
        <v>994.35500000000002</v>
      </c>
      <c r="AZ67" s="370">
        <v>408.185</v>
      </c>
      <c r="BA67" s="370">
        <v>947.60500000000002</v>
      </c>
      <c r="BB67" s="370" t="s">
        <v>1820</v>
      </c>
      <c r="BC67" s="99">
        <v>961.21</v>
      </c>
      <c r="BD67" s="99" t="s">
        <v>1820</v>
      </c>
      <c r="BE67">
        <v>873.06999999999994</v>
      </c>
      <c r="BF67">
        <v>1.7668874679327644E-2</v>
      </c>
      <c r="BG67" s="59">
        <v>2099</v>
      </c>
    </row>
    <row r="68" spans="1:59" hidden="1">
      <c r="A68" s="370" t="s">
        <v>1820</v>
      </c>
      <c r="B68" s="370">
        <v>576.73</v>
      </c>
      <c r="C68" s="370">
        <v>576.28</v>
      </c>
      <c r="D68" s="370">
        <v>510.69</v>
      </c>
      <c r="E68" s="370">
        <v>640.30999999999995</v>
      </c>
      <c r="F68" s="370">
        <v>640.30999999999995</v>
      </c>
      <c r="G68" s="370">
        <v>871.63</v>
      </c>
      <c r="H68" s="370">
        <v>862.87</v>
      </c>
      <c r="I68" s="370">
        <v>963.88</v>
      </c>
      <c r="J68" s="370">
        <v>447.23</v>
      </c>
      <c r="K68" s="370">
        <v>962.25</v>
      </c>
      <c r="L68" s="370">
        <v>576.41999999999996</v>
      </c>
      <c r="M68" s="370">
        <v>641.54999999999995</v>
      </c>
      <c r="N68" s="370" t="s">
        <v>1820</v>
      </c>
      <c r="O68" s="370">
        <v>640.99</v>
      </c>
      <c r="P68" s="370">
        <v>640.80999999999995</v>
      </c>
      <c r="Q68" s="370">
        <v>964.44</v>
      </c>
      <c r="R68" s="370">
        <v>962.25</v>
      </c>
      <c r="S68" s="370">
        <v>479.13</v>
      </c>
      <c r="T68" s="370">
        <v>965.57</v>
      </c>
      <c r="U68" s="370">
        <v>567.66</v>
      </c>
      <c r="V68" s="370">
        <v>516.75</v>
      </c>
      <c r="W68" s="370">
        <v>516</v>
      </c>
      <c r="X68" s="370">
        <v>962.68</v>
      </c>
      <c r="Y68" s="370">
        <v>642.88</v>
      </c>
      <c r="Z68" s="370">
        <v>192.66</v>
      </c>
      <c r="AA68" s="370">
        <v>516</v>
      </c>
      <c r="AB68" s="370">
        <v>643.08000000000004</v>
      </c>
      <c r="AC68" s="370">
        <v>758.73</v>
      </c>
      <c r="AD68" s="370">
        <v>980.91</v>
      </c>
      <c r="AE68" s="370">
        <v>664.73</v>
      </c>
      <c r="AF68" s="370">
        <v>789.92</v>
      </c>
      <c r="AG68" s="370">
        <v>851.09</v>
      </c>
      <c r="AH68" s="370">
        <v>758.81</v>
      </c>
      <c r="AI68" s="370">
        <v>859.19</v>
      </c>
      <c r="AJ68" s="370">
        <v>379.21</v>
      </c>
      <c r="AK68" s="370">
        <v>964.3</v>
      </c>
      <c r="AL68" s="370">
        <v>384.83</v>
      </c>
      <c r="AM68" s="370">
        <v>998.9</v>
      </c>
      <c r="AN68" s="370">
        <v>948.9</v>
      </c>
      <c r="AO68" s="370">
        <v>597.88</v>
      </c>
      <c r="AP68" s="370">
        <v>662.29</v>
      </c>
      <c r="AQ68" s="370">
        <v>950.01</v>
      </c>
      <c r="AR68" s="370">
        <v>851.09</v>
      </c>
      <c r="AS68" s="370">
        <v>548.25</v>
      </c>
      <c r="AT68" s="370" t="s">
        <v>1820</v>
      </c>
      <c r="AU68" s="370">
        <v>967.99</v>
      </c>
      <c r="AV68" s="370">
        <v>951.49</v>
      </c>
      <c r="AW68" s="370">
        <v>642.88</v>
      </c>
      <c r="AX68" s="370">
        <v>996.96</v>
      </c>
      <c r="AY68" s="370">
        <v>996.42</v>
      </c>
      <c r="AZ68" s="370">
        <v>409.04</v>
      </c>
      <c r="BA68" s="370">
        <v>949.61</v>
      </c>
      <c r="BB68" s="370" t="s">
        <v>1820</v>
      </c>
      <c r="BC68" s="99">
        <v>962.46</v>
      </c>
      <c r="BD68" s="99" t="s">
        <v>1820</v>
      </c>
      <c r="BE68">
        <v>873.52</v>
      </c>
      <c r="BF68">
        <v>1.6196468456050338E-2</v>
      </c>
      <c r="BG68" s="59">
        <v>2049</v>
      </c>
    </row>
    <row r="69" spans="1:59" hidden="1">
      <c r="A69" s="370" t="s">
        <v>1820</v>
      </c>
      <c r="B69" s="370">
        <v>577.26</v>
      </c>
      <c r="C69" s="370">
        <v>576.82500000000005</v>
      </c>
      <c r="D69" s="370">
        <v>511.3</v>
      </c>
      <c r="E69" s="370">
        <v>640.91499999999996</v>
      </c>
      <c r="F69" s="370">
        <v>640.91499999999996</v>
      </c>
      <c r="G69" s="370">
        <v>872.52</v>
      </c>
      <c r="H69" s="370">
        <v>863.80500000000006</v>
      </c>
      <c r="I69" s="370">
        <v>964.76499999999999</v>
      </c>
      <c r="J69" s="370">
        <v>447.67500000000001</v>
      </c>
      <c r="K69" s="370">
        <v>963.15</v>
      </c>
      <c r="L69" s="370">
        <v>577.02499999999998</v>
      </c>
      <c r="M69" s="370">
        <v>642.29999999999995</v>
      </c>
      <c r="N69" s="370" t="s">
        <v>1820</v>
      </c>
      <c r="O69" s="370">
        <v>641.625</v>
      </c>
      <c r="P69" s="370">
        <v>641.4</v>
      </c>
      <c r="Q69" s="370">
        <v>965.55</v>
      </c>
      <c r="R69" s="370">
        <v>963.15</v>
      </c>
      <c r="S69" s="370">
        <v>479.53</v>
      </c>
      <c r="T69" s="370">
        <v>966.63499999999999</v>
      </c>
      <c r="U69" s="370">
        <v>568.1099999999999</v>
      </c>
      <c r="V69" s="370">
        <v>517.495</v>
      </c>
      <c r="W69" s="370">
        <v>516.5</v>
      </c>
      <c r="X69" s="370">
        <v>963.94</v>
      </c>
      <c r="Y69" s="370">
        <v>643.55999999999995</v>
      </c>
      <c r="Z69" s="370">
        <v>192.875</v>
      </c>
      <c r="AA69" s="370">
        <v>516.5</v>
      </c>
      <c r="AB69" s="370">
        <v>643.66000000000008</v>
      </c>
      <c r="AC69" s="370">
        <v>759.69</v>
      </c>
      <c r="AD69" s="370">
        <v>982.03499999999997</v>
      </c>
      <c r="AE69" s="370">
        <v>666.13</v>
      </c>
      <c r="AF69" s="370">
        <v>790.18499999999995</v>
      </c>
      <c r="AG69" s="370">
        <v>852.68000000000006</v>
      </c>
      <c r="AH69" s="370">
        <v>760.63</v>
      </c>
      <c r="AI69" s="370">
        <v>860.27</v>
      </c>
      <c r="AJ69" s="370">
        <v>379.69</v>
      </c>
      <c r="AK69" s="370">
        <v>965.41499999999996</v>
      </c>
      <c r="AL69" s="370">
        <v>385.17499999999995</v>
      </c>
      <c r="AM69" s="370">
        <v>999.41499999999996</v>
      </c>
      <c r="AN69" s="370">
        <v>950.19499999999994</v>
      </c>
      <c r="AO69" s="370">
        <v>598.495</v>
      </c>
      <c r="AP69" s="370">
        <v>663.47499999999991</v>
      </c>
      <c r="AQ69" s="370">
        <v>951.83999999999992</v>
      </c>
      <c r="AR69" s="370">
        <v>852.68000000000006</v>
      </c>
      <c r="AS69" s="370">
        <v>548.78</v>
      </c>
      <c r="AT69" s="370" t="s">
        <v>1820</v>
      </c>
      <c r="AU69" s="370">
        <v>968.92499999999995</v>
      </c>
      <c r="AV69" s="370">
        <v>953.34</v>
      </c>
      <c r="AW69" s="370">
        <v>643.55999999999995</v>
      </c>
      <c r="AX69" s="370">
        <v>998.36</v>
      </c>
      <c r="AY69" s="370">
        <v>998.4849999999999</v>
      </c>
      <c r="AZ69" s="370">
        <v>409.89</v>
      </c>
      <c r="BA69" s="370">
        <v>950.94</v>
      </c>
      <c r="BB69" s="370" t="s">
        <v>1820</v>
      </c>
      <c r="BC69" s="99">
        <v>963.31</v>
      </c>
      <c r="BD69" s="99" t="s">
        <v>1820</v>
      </c>
      <c r="BE69">
        <v>874.8</v>
      </c>
      <c r="BF69">
        <v>1.509216378859236E-2</v>
      </c>
      <c r="BG69" s="59">
        <v>1999</v>
      </c>
    </row>
    <row r="70" spans="1:59" hidden="1">
      <c r="A70" s="370" t="s">
        <v>1820</v>
      </c>
      <c r="B70" s="370">
        <v>577.79</v>
      </c>
      <c r="C70" s="370">
        <v>577.37</v>
      </c>
      <c r="D70" s="370">
        <v>511.91</v>
      </c>
      <c r="E70" s="370">
        <v>641.52</v>
      </c>
      <c r="F70" s="370">
        <v>641.52</v>
      </c>
      <c r="G70" s="370">
        <v>873.41</v>
      </c>
      <c r="H70" s="370">
        <v>864.74</v>
      </c>
      <c r="I70" s="370">
        <v>965.65</v>
      </c>
      <c r="J70" s="370">
        <v>448.12</v>
      </c>
      <c r="K70" s="370">
        <v>964.05</v>
      </c>
      <c r="L70" s="370">
        <v>577.63</v>
      </c>
      <c r="M70" s="370">
        <v>643.04999999999995</v>
      </c>
      <c r="N70" s="370" t="s">
        <v>1820</v>
      </c>
      <c r="O70" s="370">
        <v>642.26</v>
      </c>
      <c r="P70" s="370">
        <v>641.99</v>
      </c>
      <c r="Q70" s="370">
        <v>966.66</v>
      </c>
      <c r="R70" s="370">
        <v>964.05</v>
      </c>
      <c r="S70" s="370">
        <v>479.93</v>
      </c>
      <c r="T70" s="370">
        <v>967.7</v>
      </c>
      <c r="U70" s="370">
        <v>568.55999999999995</v>
      </c>
      <c r="V70" s="370">
        <v>518.24</v>
      </c>
      <c r="W70" s="370">
        <v>517</v>
      </c>
      <c r="X70" s="370">
        <v>965.2</v>
      </c>
      <c r="Y70" s="370">
        <v>644.24</v>
      </c>
      <c r="Z70" s="370">
        <v>193.09</v>
      </c>
      <c r="AA70" s="370">
        <v>517</v>
      </c>
      <c r="AB70" s="370">
        <v>644.24</v>
      </c>
      <c r="AC70" s="370">
        <v>760.65</v>
      </c>
      <c r="AD70" s="370">
        <v>983.16</v>
      </c>
      <c r="AE70" s="370">
        <v>667.53</v>
      </c>
      <c r="AF70" s="370">
        <v>790.45</v>
      </c>
      <c r="AG70" s="370">
        <v>854.27</v>
      </c>
      <c r="AH70" s="370">
        <v>762.45</v>
      </c>
      <c r="AI70" s="370">
        <v>861.35</v>
      </c>
      <c r="AJ70" s="370">
        <v>380.17</v>
      </c>
      <c r="AK70" s="370">
        <v>966.53</v>
      </c>
      <c r="AL70" s="370">
        <v>385.52</v>
      </c>
      <c r="AM70" s="370">
        <v>999.93</v>
      </c>
      <c r="AN70" s="370">
        <v>951.49</v>
      </c>
      <c r="AO70" s="370">
        <v>599.11</v>
      </c>
      <c r="AP70" s="370">
        <v>664.66</v>
      </c>
      <c r="AQ70" s="370">
        <v>953.67</v>
      </c>
      <c r="AR70" s="370">
        <v>854.27</v>
      </c>
      <c r="AS70" s="370">
        <v>549.30999999999995</v>
      </c>
      <c r="AT70" s="370" t="s">
        <v>1820</v>
      </c>
      <c r="AU70" s="370">
        <v>969.86</v>
      </c>
      <c r="AV70" s="370">
        <v>955.19</v>
      </c>
      <c r="AW70" s="370">
        <v>644.24</v>
      </c>
      <c r="AX70" s="370">
        <v>999.76</v>
      </c>
      <c r="AY70" s="370">
        <v>1000.55</v>
      </c>
      <c r="AZ70" s="370">
        <v>410.74</v>
      </c>
      <c r="BA70" s="370">
        <v>952.27</v>
      </c>
      <c r="BB70" s="370" t="s">
        <v>1820</v>
      </c>
      <c r="BC70" s="99">
        <v>964.16</v>
      </c>
      <c r="BD70" s="99" t="s">
        <v>1820</v>
      </c>
      <c r="BE70">
        <v>876.08</v>
      </c>
      <c r="BF70">
        <v>1.3987859121134382E-2</v>
      </c>
      <c r="BG70" s="59">
        <v>1950</v>
      </c>
    </row>
    <row r="71" spans="1:59" hidden="1">
      <c r="A71" s="370" t="s">
        <v>1820</v>
      </c>
      <c r="B71" s="370">
        <v>578.30500000000006</v>
      </c>
      <c r="C71" s="370">
        <v>577.88</v>
      </c>
      <c r="D71" s="370">
        <v>512.51499999999999</v>
      </c>
      <c r="E71" s="370">
        <v>642.08999999999992</v>
      </c>
      <c r="F71" s="370">
        <v>642.08999999999992</v>
      </c>
      <c r="G71" s="370">
        <v>874.005</v>
      </c>
      <c r="H71" s="370">
        <v>865.63</v>
      </c>
      <c r="I71" s="370">
        <v>966.56500000000005</v>
      </c>
      <c r="J71" s="370">
        <v>448.63499999999999</v>
      </c>
      <c r="K71" s="370">
        <v>964.91</v>
      </c>
      <c r="L71" s="370">
        <v>578.35500000000002</v>
      </c>
      <c r="M71" s="370">
        <v>643.78499999999997</v>
      </c>
      <c r="N71" s="370" t="s">
        <v>1820</v>
      </c>
      <c r="O71" s="370">
        <v>642.9</v>
      </c>
      <c r="P71" s="370">
        <v>642.56500000000005</v>
      </c>
      <c r="Q71" s="370">
        <v>967.77</v>
      </c>
      <c r="R71" s="370">
        <v>964.90499999999997</v>
      </c>
      <c r="S71" s="370">
        <v>480.46000000000004</v>
      </c>
      <c r="T71" s="370">
        <v>968.68000000000006</v>
      </c>
      <c r="U71" s="370">
        <v>569.35500000000002</v>
      </c>
      <c r="V71" s="370">
        <v>518.54999999999995</v>
      </c>
      <c r="W71" s="370">
        <v>517.5</v>
      </c>
      <c r="X71" s="370">
        <v>965.68499999999995</v>
      </c>
      <c r="Y71" s="370">
        <v>644.94000000000005</v>
      </c>
      <c r="Z71" s="370">
        <v>193.29500000000002</v>
      </c>
      <c r="AA71" s="370">
        <v>517.5</v>
      </c>
      <c r="AB71" s="370">
        <v>644.94000000000005</v>
      </c>
      <c r="AC71" s="370">
        <v>762.15</v>
      </c>
      <c r="AD71" s="370">
        <v>985.06500000000005</v>
      </c>
      <c r="AE71" s="370">
        <v>668.92499999999995</v>
      </c>
      <c r="AF71" s="370">
        <v>790.72</v>
      </c>
      <c r="AG71" s="370">
        <v>855.38499999999999</v>
      </c>
      <c r="AH71" s="370">
        <v>764.2650000000001</v>
      </c>
      <c r="AI71" s="370">
        <v>862.42499999999995</v>
      </c>
      <c r="AJ71" s="370">
        <v>380.89</v>
      </c>
      <c r="AK71" s="370">
        <v>967.64499999999998</v>
      </c>
      <c r="AL71" s="370">
        <v>386.03999999999996</v>
      </c>
      <c r="AM71" s="370">
        <v>1000.44</v>
      </c>
      <c r="AN71" s="370">
        <v>952.78500000000008</v>
      </c>
      <c r="AO71" s="370">
        <v>599.96</v>
      </c>
      <c r="AP71" s="370">
        <v>665.89499999999998</v>
      </c>
      <c r="AQ71" s="370">
        <v>955.495</v>
      </c>
      <c r="AR71" s="370">
        <v>855.38499999999999</v>
      </c>
      <c r="AS71" s="370">
        <v>549.84500000000003</v>
      </c>
      <c r="AT71" s="370" t="s">
        <v>1820</v>
      </c>
      <c r="AU71" s="370">
        <v>970.81</v>
      </c>
      <c r="AV71" s="370">
        <v>957.04</v>
      </c>
      <c r="AW71" s="370">
        <v>644.94000000000005</v>
      </c>
      <c r="AX71" s="370">
        <v>1001.165</v>
      </c>
      <c r="AY71" s="370">
        <v>1002.615</v>
      </c>
      <c r="AZ71" s="370">
        <v>411.52</v>
      </c>
      <c r="BA71" s="370">
        <v>953.60500000000002</v>
      </c>
      <c r="BB71" s="370" t="s">
        <v>1820</v>
      </c>
      <c r="BC71" s="99">
        <v>965.01</v>
      </c>
      <c r="BD71" s="99" t="s">
        <v>1820</v>
      </c>
      <c r="BE71">
        <v>876.35500000000002</v>
      </c>
      <c r="BF71">
        <v>1.2883554453676404E-2</v>
      </c>
      <c r="BG71" s="59">
        <v>1899</v>
      </c>
    </row>
    <row r="72" spans="1:59" hidden="1">
      <c r="A72" s="370" t="s">
        <v>1820</v>
      </c>
      <c r="B72" s="370">
        <v>578.82000000000005</v>
      </c>
      <c r="C72" s="370">
        <v>578.39</v>
      </c>
      <c r="D72" s="370">
        <v>513.12</v>
      </c>
      <c r="E72" s="370">
        <v>642.66</v>
      </c>
      <c r="F72" s="370">
        <v>642.66</v>
      </c>
      <c r="G72" s="370">
        <v>874.6</v>
      </c>
      <c r="H72" s="370">
        <v>866.52</v>
      </c>
      <c r="I72" s="370">
        <v>967.48</v>
      </c>
      <c r="J72" s="370">
        <v>449.15</v>
      </c>
      <c r="K72" s="370">
        <v>965.77</v>
      </c>
      <c r="L72" s="370">
        <v>579.08000000000004</v>
      </c>
      <c r="M72" s="370">
        <v>644.52</v>
      </c>
      <c r="N72" s="370" t="s">
        <v>1820</v>
      </c>
      <c r="O72" s="370">
        <v>643.54</v>
      </c>
      <c r="P72" s="370">
        <v>643.14</v>
      </c>
      <c r="Q72" s="370">
        <v>968.88</v>
      </c>
      <c r="R72" s="370">
        <v>965.76</v>
      </c>
      <c r="S72" s="370">
        <v>480.99</v>
      </c>
      <c r="T72" s="370">
        <v>969.66</v>
      </c>
      <c r="U72" s="370">
        <v>570.15</v>
      </c>
      <c r="V72" s="370">
        <v>518.86</v>
      </c>
      <c r="W72" s="370">
        <v>518</v>
      </c>
      <c r="X72" s="370">
        <v>966.17</v>
      </c>
      <c r="Y72" s="370">
        <v>645.64</v>
      </c>
      <c r="Z72" s="370">
        <v>193.5</v>
      </c>
      <c r="AA72" s="370">
        <v>518</v>
      </c>
      <c r="AB72" s="370">
        <v>645.64</v>
      </c>
      <c r="AC72" s="370">
        <v>763.65</v>
      </c>
      <c r="AD72" s="370">
        <v>986.97</v>
      </c>
      <c r="AE72" s="370">
        <v>670.32</v>
      </c>
      <c r="AF72" s="370">
        <v>790.99</v>
      </c>
      <c r="AG72" s="370">
        <v>856.5</v>
      </c>
      <c r="AH72" s="370">
        <v>766.08</v>
      </c>
      <c r="AI72" s="370">
        <v>863.5</v>
      </c>
      <c r="AJ72" s="370">
        <v>381.61</v>
      </c>
      <c r="AK72" s="370">
        <v>968.76</v>
      </c>
      <c r="AL72" s="370">
        <v>386.56</v>
      </c>
      <c r="AM72" s="370">
        <v>1000.95</v>
      </c>
      <c r="AN72" s="370">
        <v>954.08</v>
      </c>
      <c r="AO72" s="370">
        <v>600.80999999999995</v>
      </c>
      <c r="AP72" s="370">
        <v>667.13</v>
      </c>
      <c r="AQ72" s="370">
        <v>957.32</v>
      </c>
      <c r="AR72" s="370">
        <v>856.5</v>
      </c>
      <c r="AS72" s="370">
        <v>550.38</v>
      </c>
      <c r="AT72" s="370" t="s">
        <v>1820</v>
      </c>
      <c r="AU72" s="370">
        <v>971.76</v>
      </c>
      <c r="AV72" s="370">
        <v>958.89</v>
      </c>
      <c r="AW72" s="370">
        <v>645.64</v>
      </c>
      <c r="AX72" s="370">
        <v>1002.57</v>
      </c>
      <c r="AY72" s="370">
        <v>1004.68</v>
      </c>
      <c r="AZ72" s="370">
        <v>412.3</v>
      </c>
      <c r="BA72" s="370">
        <v>954.94</v>
      </c>
      <c r="BB72" s="370" t="s">
        <v>1820</v>
      </c>
      <c r="BC72" s="99">
        <v>965.86</v>
      </c>
      <c r="BD72" s="99" t="s">
        <v>1820</v>
      </c>
      <c r="BE72">
        <v>876.63</v>
      </c>
      <c r="BF72">
        <v>1.1779249786218427E-2</v>
      </c>
      <c r="BG72" s="59">
        <v>1850</v>
      </c>
    </row>
    <row r="73" spans="1:59" hidden="1">
      <c r="A73" s="370" t="s">
        <v>1820</v>
      </c>
      <c r="B73" s="370">
        <v>579.33500000000004</v>
      </c>
      <c r="C73" s="370">
        <v>578.93499999999995</v>
      </c>
      <c r="D73" s="370">
        <v>513.32999999999993</v>
      </c>
      <c r="E73" s="370">
        <v>643.26</v>
      </c>
      <c r="F73" s="370">
        <v>643.26</v>
      </c>
      <c r="G73" s="370">
        <v>875.495</v>
      </c>
      <c r="H73" s="370">
        <v>867.43000000000006</v>
      </c>
      <c r="I73" s="370">
        <v>968.26499999999999</v>
      </c>
      <c r="J73" s="370">
        <v>449.41999999999996</v>
      </c>
      <c r="K73" s="370">
        <v>966.64</v>
      </c>
      <c r="L73" s="370">
        <v>579.43499999999995</v>
      </c>
      <c r="M73" s="370">
        <v>645.02499999999998</v>
      </c>
      <c r="N73" s="370" t="s">
        <v>1820</v>
      </c>
      <c r="O73" s="370">
        <v>643.95499999999993</v>
      </c>
      <c r="P73" s="370">
        <v>643.71</v>
      </c>
      <c r="Q73" s="370">
        <v>969.4</v>
      </c>
      <c r="R73" s="370">
        <v>966.63499999999999</v>
      </c>
      <c r="S73" s="370">
        <v>481.18</v>
      </c>
      <c r="T73" s="370">
        <v>970.12</v>
      </c>
      <c r="U73" s="370">
        <v>570.46499999999992</v>
      </c>
      <c r="V73" s="370">
        <v>519.495</v>
      </c>
      <c r="W73" s="370">
        <v>518.5</v>
      </c>
      <c r="X73" s="370">
        <v>967.62</v>
      </c>
      <c r="Y73" s="370">
        <v>646.08999999999992</v>
      </c>
      <c r="Z73" s="370">
        <v>193.62</v>
      </c>
      <c r="AA73" s="370">
        <v>518.5</v>
      </c>
      <c r="AB73" s="370">
        <v>646.08999999999992</v>
      </c>
      <c r="AC73" s="370">
        <v>765.14499999999998</v>
      </c>
      <c r="AD73" s="370">
        <v>987.56999999999994</v>
      </c>
      <c r="AE73" s="370">
        <v>670.96500000000003</v>
      </c>
      <c r="AF73" s="370">
        <v>791.255</v>
      </c>
      <c r="AG73" s="370">
        <v>857.61</v>
      </c>
      <c r="AH73" s="370">
        <v>767.06500000000005</v>
      </c>
      <c r="AI73" s="370">
        <v>864.57999999999993</v>
      </c>
      <c r="AJ73" s="370">
        <v>382.32500000000005</v>
      </c>
      <c r="AK73" s="370">
        <v>969.52499999999998</v>
      </c>
      <c r="AL73" s="370">
        <v>386.88</v>
      </c>
      <c r="AM73" s="370">
        <v>1001.215</v>
      </c>
      <c r="AN73" s="370">
        <v>955.375</v>
      </c>
      <c r="AO73" s="370">
        <v>601.31500000000005</v>
      </c>
      <c r="AP73" s="370">
        <v>668.36</v>
      </c>
      <c r="AQ73" s="370">
        <v>958.44500000000005</v>
      </c>
      <c r="AR73" s="370">
        <v>857.61</v>
      </c>
      <c r="AS73" s="370">
        <v>550.91000000000008</v>
      </c>
      <c r="AT73" s="370" t="s">
        <v>1820</v>
      </c>
      <c r="AU73" s="370">
        <v>972.71</v>
      </c>
      <c r="AV73" s="370">
        <v>960.14</v>
      </c>
      <c r="AW73" s="370">
        <v>646.08999999999992</v>
      </c>
      <c r="AX73" s="370">
        <v>1003.97</v>
      </c>
      <c r="AY73" s="370">
        <v>1006.0650000000001</v>
      </c>
      <c r="AZ73" s="370">
        <v>413.07500000000005</v>
      </c>
      <c r="BA73" s="370">
        <v>956.27</v>
      </c>
      <c r="BB73" s="370" t="s">
        <v>1820</v>
      </c>
      <c r="BC73" s="99">
        <v>967.22</v>
      </c>
      <c r="BD73" s="99" t="s">
        <v>1820</v>
      </c>
      <c r="BE73">
        <v>877.56</v>
      </c>
      <c r="BF73">
        <v>1.1043046674579775E-2</v>
      </c>
      <c r="BG73" s="59">
        <v>1800</v>
      </c>
    </row>
    <row r="74" spans="1:59" hidden="1">
      <c r="A74" s="370" t="s">
        <v>1820</v>
      </c>
      <c r="B74" s="370">
        <v>579.85</v>
      </c>
      <c r="C74" s="370">
        <v>579.48</v>
      </c>
      <c r="D74" s="370">
        <v>513.54</v>
      </c>
      <c r="E74" s="370">
        <v>643.86</v>
      </c>
      <c r="F74" s="370">
        <v>643.86</v>
      </c>
      <c r="G74" s="370">
        <v>876.39</v>
      </c>
      <c r="H74" s="370">
        <v>868.34</v>
      </c>
      <c r="I74" s="370">
        <v>969.05</v>
      </c>
      <c r="J74" s="370">
        <v>449.69</v>
      </c>
      <c r="K74" s="370">
        <v>967.51</v>
      </c>
      <c r="L74" s="370">
        <v>579.79</v>
      </c>
      <c r="M74" s="370">
        <v>645.53</v>
      </c>
      <c r="N74" s="370" t="s">
        <v>1820</v>
      </c>
      <c r="O74" s="370">
        <v>644.37</v>
      </c>
      <c r="P74" s="370">
        <v>644.28</v>
      </c>
      <c r="Q74" s="370">
        <v>969.92</v>
      </c>
      <c r="R74" s="370">
        <v>967.51</v>
      </c>
      <c r="S74" s="370">
        <v>481.37</v>
      </c>
      <c r="T74" s="370">
        <v>970.58</v>
      </c>
      <c r="U74" s="370">
        <v>570.78</v>
      </c>
      <c r="V74" s="370">
        <v>520.13</v>
      </c>
      <c r="W74" s="370">
        <v>519</v>
      </c>
      <c r="X74" s="370">
        <v>969.07</v>
      </c>
      <c r="Y74" s="370">
        <v>646.54</v>
      </c>
      <c r="Z74" s="370">
        <v>193.74</v>
      </c>
      <c r="AA74" s="370">
        <v>519</v>
      </c>
      <c r="AB74" s="370">
        <v>646.54</v>
      </c>
      <c r="AC74" s="370">
        <v>766.64</v>
      </c>
      <c r="AD74" s="370">
        <v>988.17</v>
      </c>
      <c r="AE74" s="370">
        <v>671.61</v>
      </c>
      <c r="AF74" s="370">
        <v>791.52</v>
      </c>
      <c r="AG74" s="370">
        <v>858.72</v>
      </c>
      <c r="AH74" s="370">
        <v>768.05</v>
      </c>
      <c r="AI74" s="370">
        <v>865.66</v>
      </c>
      <c r="AJ74" s="370">
        <v>383.04</v>
      </c>
      <c r="AK74" s="370">
        <v>970.29</v>
      </c>
      <c r="AL74" s="370">
        <v>387.2</v>
      </c>
      <c r="AM74" s="370">
        <v>1001.48</v>
      </c>
      <c r="AN74" s="370">
        <v>956.67</v>
      </c>
      <c r="AO74" s="370">
        <v>601.82000000000005</v>
      </c>
      <c r="AP74" s="370">
        <v>669.59</v>
      </c>
      <c r="AQ74" s="370">
        <v>959.57</v>
      </c>
      <c r="AR74" s="370">
        <v>858.72</v>
      </c>
      <c r="AS74" s="370">
        <v>551.44000000000005</v>
      </c>
      <c r="AT74" s="370" t="s">
        <v>1820</v>
      </c>
      <c r="AU74" s="370">
        <v>973.66</v>
      </c>
      <c r="AV74" s="370">
        <v>961.39</v>
      </c>
      <c r="AW74" s="370">
        <v>646.54</v>
      </c>
      <c r="AX74" s="370">
        <v>1005.37</v>
      </c>
      <c r="AY74" s="370">
        <v>1007.45</v>
      </c>
      <c r="AZ74" s="370">
        <v>413.85</v>
      </c>
      <c r="BA74" s="370">
        <v>957.6</v>
      </c>
      <c r="BB74" s="370" t="s">
        <v>1820</v>
      </c>
      <c r="BC74" s="99">
        <v>968.58</v>
      </c>
      <c r="BD74" s="99" t="s">
        <v>1820</v>
      </c>
      <c r="BE74">
        <v>878.49</v>
      </c>
      <c r="BF74">
        <v>1.0306843562941122E-2</v>
      </c>
      <c r="BG74" s="59">
        <v>1750</v>
      </c>
    </row>
    <row r="75" spans="1:59" hidden="1">
      <c r="A75" s="370" t="s">
        <v>1820</v>
      </c>
      <c r="B75" s="370">
        <v>580.47</v>
      </c>
      <c r="C75" s="370">
        <v>579.91000000000008</v>
      </c>
      <c r="D75" s="370">
        <v>513.7349999999999</v>
      </c>
      <c r="E75" s="370">
        <v>644.34</v>
      </c>
      <c r="F75" s="370">
        <v>644.34</v>
      </c>
      <c r="G75" s="370">
        <v>877.18000000000006</v>
      </c>
      <c r="H75" s="370">
        <v>869.1</v>
      </c>
      <c r="I75" s="370">
        <v>970.07999999999993</v>
      </c>
      <c r="J75" s="370">
        <v>449.90499999999997</v>
      </c>
      <c r="K75" s="370">
        <v>968.5</v>
      </c>
      <c r="L75" s="370">
        <v>580.16999999999996</v>
      </c>
      <c r="M75" s="370">
        <v>646.21</v>
      </c>
      <c r="N75" s="370" t="s">
        <v>1820</v>
      </c>
      <c r="O75" s="370">
        <v>644.79999999999995</v>
      </c>
      <c r="P75" s="370">
        <v>644.82500000000005</v>
      </c>
      <c r="Q75" s="370">
        <v>970.93000000000006</v>
      </c>
      <c r="R75" s="370">
        <v>968.505</v>
      </c>
      <c r="S75" s="370">
        <v>481.495</v>
      </c>
      <c r="T75" s="370">
        <v>971.58</v>
      </c>
      <c r="U75" s="370">
        <v>571.12</v>
      </c>
      <c r="V75" s="370">
        <v>520.55500000000006</v>
      </c>
      <c r="W75" s="370">
        <v>519.5</v>
      </c>
      <c r="X75" s="370">
        <v>969.53</v>
      </c>
      <c r="Y75" s="370">
        <v>647.16</v>
      </c>
      <c r="Z75" s="370">
        <v>193.95499999999998</v>
      </c>
      <c r="AA75" s="370">
        <v>519.5</v>
      </c>
      <c r="AB75" s="370">
        <v>647.20000000000005</v>
      </c>
      <c r="AC75" s="370">
        <v>768.05</v>
      </c>
      <c r="AD75" s="370">
        <v>988.77</v>
      </c>
      <c r="AE75" s="370">
        <v>672.255</v>
      </c>
      <c r="AF75" s="370">
        <v>791.89</v>
      </c>
      <c r="AG75" s="370">
        <v>859.83500000000004</v>
      </c>
      <c r="AH75" s="370">
        <v>769.03</v>
      </c>
      <c r="AI75" s="370">
        <v>867.15499999999997</v>
      </c>
      <c r="AJ75" s="370">
        <v>383.78</v>
      </c>
      <c r="AK75" s="370">
        <v>971.31500000000005</v>
      </c>
      <c r="AL75" s="370">
        <v>387.63499999999999</v>
      </c>
      <c r="AM75" s="370">
        <v>1001.745</v>
      </c>
      <c r="AN75" s="370">
        <v>958.53499999999997</v>
      </c>
      <c r="AO75" s="370">
        <v>602.73</v>
      </c>
      <c r="AP75" s="370">
        <v>670.53</v>
      </c>
      <c r="AQ75" s="370">
        <v>960.69500000000005</v>
      </c>
      <c r="AR75" s="370">
        <v>859.83500000000004</v>
      </c>
      <c r="AS75" s="370">
        <v>551.97</v>
      </c>
      <c r="AT75" s="370" t="s">
        <v>1820</v>
      </c>
      <c r="AU75" s="370">
        <v>973.9</v>
      </c>
      <c r="AV75" s="370">
        <v>962.64499999999998</v>
      </c>
      <c r="AW75" s="370">
        <v>647.16</v>
      </c>
      <c r="AX75" s="370">
        <v>1007.28</v>
      </c>
      <c r="AY75" s="370">
        <v>1008.84</v>
      </c>
      <c r="AZ75" s="370">
        <v>414.01</v>
      </c>
      <c r="BA75" s="370">
        <v>959.44499999999994</v>
      </c>
      <c r="BB75" s="370" t="s">
        <v>1820</v>
      </c>
      <c r="BC75" s="99">
        <v>969.06500000000005</v>
      </c>
      <c r="BD75" s="99" t="s">
        <v>1820</v>
      </c>
      <c r="BE75">
        <v>878.8</v>
      </c>
      <c r="BF75">
        <v>9.5706404513024711E-3</v>
      </c>
      <c r="BG75" s="59">
        <v>1699</v>
      </c>
    </row>
    <row r="76" spans="1:59" hidden="1">
      <c r="A76" s="370" t="s">
        <v>1820</v>
      </c>
      <c r="B76" s="370">
        <v>581.09</v>
      </c>
      <c r="C76" s="370">
        <v>580.34</v>
      </c>
      <c r="D76" s="370">
        <v>513.92999999999995</v>
      </c>
      <c r="E76" s="370">
        <v>644.82000000000005</v>
      </c>
      <c r="F76" s="370">
        <v>644.82000000000005</v>
      </c>
      <c r="G76" s="370">
        <v>877.97</v>
      </c>
      <c r="H76" s="370">
        <v>869.86</v>
      </c>
      <c r="I76" s="370">
        <v>971.11</v>
      </c>
      <c r="J76" s="370">
        <v>450.12</v>
      </c>
      <c r="K76" s="370">
        <v>969.49</v>
      </c>
      <c r="L76" s="370">
        <v>580.54999999999995</v>
      </c>
      <c r="M76" s="370">
        <v>646.89</v>
      </c>
      <c r="N76" s="370" t="s">
        <v>1820</v>
      </c>
      <c r="O76" s="370">
        <v>645.23</v>
      </c>
      <c r="P76" s="370">
        <v>645.37</v>
      </c>
      <c r="Q76" s="370">
        <v>971.94</v>
      </c>
      <c r="R76" s="370">
        <v>969.5</v>
      </c>
      <c r="S76" s="370">
        <v>481.62</v>
      </c>
      <c r="T76" s="370">
        <v>972.58</v>
      </c>
      <c r="U76" s="370">
        <v>571.46</v>
      </c>
      <c r="V76" s="370">
        <v>520.98</v>
      </c>
      <c r="W76" s="370">
        <v>520</v>
      </c>
      <c r="X76" s="370">
        <v>969.99</v>
      </c>
      <c r="Y76" s="370">
        <v>647.78</v>
      </c>
      <c r="Z76" s="370">
        <v>194.17</v>
      </c>
      <c r="AA76" s="370">
        <v>520</v>
      </c>
      <c r="AB76" s="370">
        <v>647.86</v>
      </c>
      <c r="AC76" s="370">
        <v>769.46</v>
      </c>
      <c r="AD76" s="370">
        <v>989.37</v>
      </c>
      <c r="AE76" s="370">
        <v>672.9</v>
      </c>
      <c r="AF76" s="370">
        <v>792.26</v>
      </c>
      <c r="AG76" s="370">
        <v>860.95</v>
      </c>
      <c r="AH76" s="370">
        <v>770.01</v>
      </c>
      <c r="AI76" s="370">
        <v>868.65</v>
      </c>
      <c r="AJ76" s="370">
        <v>384.52</v>
      </c>
      <c r="AK76" s="370">
        <v>972.34</v>
      </c>
      <c r="AL76" s="370">
        <v>388.07</v>
      </c>
      <c r="AM76" s="370">
        <v>1002.01</v>
      </c>
      <c r="AN76" s="370">
        <v>960.4</v>
      </c>
      <c r="AO76" s="370">
        <v>603.64</v>
      </c>
      <c r="AP76" s="370">
        <v>671.47</v>
      </c>
      <c r="AQ76" s="370">
        <v>961.82</v>
      </c>
      <c r="AR76" s="370">
        <v>860.95</v>
      </c>
      <c r="AS76" s="370">
        <v>552.5</v>
      </c>
      <c r="AT76" s="370" t="s">
        <v>1820</v>
      </c>
      <c r="AU76" s="370">
        <v>974.14</v>
      </c>
      <c r="AV76" s="370">
        <v>963.9</v>
      </c>
      <c r="AW76" s="370">
        <v>647.78</v>
      </c>
      <c r="AX76" s="370">
        <v>1009.19</v>
      </c>
      <c r="AY76" s="370">
        <v>1010.23</v>
      </c>
      <c r="AZ76" s="370">
        <v>414.17</v>
      </c>
      <c r="BA76" s="370">
        <v>961.29</v>
      </c>
      <c r="BB76" s="370" t="s">
        <v>1820</v>
      </c>
      <c r="BC76" s="99">
        <v>969.55</v>
      </c>
      <c r="BD76" s="99" t="s">
        <v>1820</v>
      </c>
      <c r="BE76">
        <v>879.11</v>
      </c>
      <c r="BF76">
        <v>8.8344373396638202E-3</v>
      </c>
      <c r="BG76" s="59">
        <v>1650</v>
      </c>
    </row>
    <row r="77" spans="1:59" hidden="1">
      <c r="A77" s="370" t="s">
        <v>1820</v>
      </c>
      <c r="B77" s="370">
        <v>581.70500000000004</v>
      </c>
      <c r="C77" s="370">
        <v>581.09500000000003</v>
      </c>
      <c r="D77" s="370">
        <v>514.76499999999999</v>
      </c>
      <c r="E77" s="370">
        <v>645.66000000000008</v>
      </c>
      <c r="F77" s="370">
        <v>645.66000000000008</v>
      </c>
      <c r="G77" s="370">
        <v>878.76</v>
      </c>
      <c r="H77" s="370">
        <v>870.90000000000009</v>
      </c>
      <c r="I77" s="370">
        <v>972.13499999999999</v>
      </c>
      <c r="J77" s="370">
        <v>450.815</v>
      </c>
      <c r="K77" s="370">
        <v>970.47</v>
      </c>
      <c r="L77" s="370">
        <v>581.34500000000003</v>
      </c>
      <c r="M77" s="370">
        <v>647.56500000000005</v>
      </c>
      <c r="N77" s="370" t="s">
        <v>1820</v>
      </c>
      <c r="O77" s="370">
        <v>646.09500000000003</v>
      </c>
      <c r="P77" s="370">
        <v>646.20000000000005</v>
      </c>
      <c r="Q77" s="370">
        <v>972.94500000000005</v>
      </c>
      <c r="R77" s="370">
        <v>970.49</v>
      </c>
      <c r="S77" s="370">
        <v>482.26</v>
      </c>
      <c r="T77" s="370">
        <v>973.57500000000005</v>
      </c>
      <c r="U77" s="370">
        <v>572.26</v>
      </c>
      <c r="V77" s="370">
        <v>521.40000000000009</v>
      </c>
      <c r="W77" s="370">
        <v>520.5</v>
      </c>
      <c r="X77" s="370">
        <v>970.44499999999994</v>
      </c>
      <c r="Y77" s="370">
        <v>648.48</v>
      </c>
      <c r="Z77" s="370">
        <v>194.37</v>
      </c>
      <c r="AA77" s="370">
        <v>520.5</v>
      </c>
      <c r="AB77" s="370">
        <v>648.52</v>
      </c>
      <c r="AC77" s="370">
        <v>770.86500000000001</v>
      </c>
      <c r="AD77" s="370">
        <v>990.61</v>
      </c>
      <c r="AE77" s="370">
        <v>674.19</v>
      </c>
      <c r="AF77" s="370">
        <v>792.63</v>
      </c>
      <c r="AG77" s="370">
        <v>862.54</v>
      </c>
      <c r="AH77" s="370">
        <v>770.995</v>
      </c>
      <c r="AI77" s="370">
        <v>870.14</v>
      </c>
      <c r="AJ77" s="370">
        <v>385.255</v>
      </c>
      <c r="AK77" s="370">
        <v>973.04</v>
      </c>
      <c r="AL77" s="370">
        <v>388.60500000000002</v>
      </c>
      <c r="AM77" s="370">
        <v>1002.275</v>
      </c>
      <c r="AN77" s="370">
        <v>962.26</v>
      </c>
      <c r="AO77" s="370">
        <v>604.28499999999997</v>
      </c>
      <c r="AP77" s="370">
        <v>672.40499999999997</v>
      </c>
      <c r="AQ77" s="370">
        <v>963.57500000000005</v>
      </c>
      <c r="AR77" s="370">
        <v>862.54</v>
      </c>
      <c r="AS77" s="370">
        <v>553.03</v>
      </c>
      <c r="AT77" s="370" t="s">
        <v>1820</v>
      </c>
      <c r="AU77" s="370">
        <v>975.05500000000006</v>
      </c>
      <c r="AV77" s="370">
        <v>965.15</v>
      </c>
      <c r="AW77" s="370">
        <v>648.48</v>
      </c>
      <c r="AX77" s="370">
        <v>1011.095</v>
      </c>
      <c r="AY77" s="370">
        <v>1011.615</v>
      </c>
      <c r="AZ77" s="370">
        <v>414.86</v>
      </c>
      <c r="BA77" s="370">
        <v>963.13499999999999</v>
      </c>
      <c r="BB77" s="370" t="s">
        <v>1820</v>
      </c>
      <c r="BC77" s="99">
        <v>970.12</v>
      </c>
      <c r="BD77" s="99" t="s">
        <v>1820</v>
      </c>
      <c r="BE77">
        <v>879.56500000000005</v>
      </c>
      <c r="BF77">
        <v>8.0982342280251692E-3</v>
      </c>
      <c r="BG77" s="59">
        <v>1599</v>
      </c>
    </row>
    <row r="78" spans="1:59" hidden="1">
      <c r="A78" s="370" t="s">
        <v>1820</v>
      </c>
      <c r="B78" s="370">
        <v>582.32000000000005</v>
      </c>
      <c r="C78" s="370">
        <v>581.85</v>
      </c>
      <c r="D78" s="370">
        <v>515.6</v>
      </c>
      <c r="E78" s="370">
        <v>646.5</v>
      </c>
      <c r="F78" s="370">
        <v>646.5</v>
      </c>
      <c r="G78" s="370">
        <v>879.55</v>
      </c>
      <c r="H78" s="370">
        <v>871.94</v>
      </c>
      <c r="I78" s="370">
        <v>973.16</v>
      </c>
      <c r="J78" s="370">
        <v>451.51</v>
      </c>
      <c r="K78" s="370">
        <v>971.45</v>
      </c>
      <c r="L78" s="370">
        <v>582.14</v>
      </c>
      <c r="M78" s="370">
        <v>648.24</v>
      </c>
      <c r="N78" s="370" t="s">
        <v>1820</v>
      </c>
      <c r="O78" s="370">
        <v>646.96</v>
      </c>
      <c r="P78" s="370">
        <v>647.03</v>
      </c>
      <c r="Q78" s="370">
        <v>973.95</v>
      </c>
      <c r="R78" s="370">
        <v>971.48</v>
      </c>
      <c r="S78" s="370">
        <v>482.9</v>
      </c>
      <c r="T78" s="370">
        <v>974.57</v>
      </c>
      <c r="U78" s="370">
        <v>573.05999999999995</v>
      </c>
      <c r="V78" s="370">
        <v>521.82000000000005</v>
      </c>
      <c r="W78" s="370">
        <v>521</v>
      </c>
      <c r="X78" s="370">
        <v>970.9</v>
      </c>
      <c r="Y78" s="370">
        <v>649.17999999999995</v>
      </c>
      <c r="Z78" s="370">
        <v>194.57</v>
      </c>
      <c r="AA78" s="370">
        <v>521</v>
      </c>
      <c r="AB78" s="370">
        <v>649.17999999999995</v>
      </c>
      <c r="AC78" s="370">
        <v>772.27</v>
      </c>
      <c r="AD78" s="370">
        <v>991.85</v>
      </c>
      <c r="AE78" s="370">
        <v>675.48</v>
      </c>
      <c r="AF78" s="370">
        <v>793</v>
      </c>
      <c r="AG78" s="370">
        <v>864.13</v>
      </c>
      <c r="AH78" s="370">
        <v>771.98</v>
      </c>
      <c r="AI78" s="370">
        <v>871.63</v>
      </c>
      <c r="AJ78" s="370">
        <v>385.99</v>
      </c>
      <c r="AK78" s="370">
        <v>973.74</v>
      </c>
      <c r="AL78" s="370">
        <v>389.14</v>
      </c>
      <c r="AM78" s="370">
        <v>1002.54</v>
      </c>
      <c r="AN78" s="370">
        <v>964.12</v>
      </c>
      <c r="AO78" s="370">
        <v>604.92999999999995</v>
      </c>
      <c r="AP78" s="370">
        <v>673.34</v>
      </c>
      <c r="AQ78" s="370">
        <v>965.33</v>
      </c>
      <c r="AR78" s="370">
        <v>864.13</v>
      </c>
      <c r="AS78" s="370">
        <v>553.55999999999995</v>
      </c>
      <c r="AT78" s="370" t="s">
        <v>1820</v>
      </c>
      <c r="AU78" s="370">
        <v>975.97</v>
      </c>
      <c r="AV78" s="370">
        <v>966.4</v>
      </c>
      <c r="AW78" s="370">
        <v>649.17999999999995</v>
      </c>
      <c r="AX78" s="370">
        <v>1013</v>
      </c>
      <c r="AY78" s="370">
        <v>1013</v>
      </c>
      <c r="AZ78" s="370">
        <v>415.55</v>
      </c>
      <c r="BA78" s="370">
        <v>964.98</v>
      </c>
      <c r="BB78" s="370" t="s">
        <v>1820</v>
      </c>
      <c r="BC78" s="99">
        <v>970.69</v>
      </c>
      <c r="BD78" s="99" t="s">
        <v>1820</v>
      </c>
      <c r="BE78">
        <v>880.02</v>
      </c>
      <c r="BF78">
        <v>7.3620311163865174E-3</v>
      </c>
    </row>
    <row r="79" spans="1:59" hidden="1">
      <c r="A79" s="370" t="s">
        <v>1820</v>
      </c>
      <c r="B79" s="370">
        <v>582.48500000000001</v>
      </c>
      <c r="C79" s="370">
        <v>582</v>
      </c>
      <c r="D79" s="370">
        <v>515.70499999999993</v>
      </c>
      <c r="E79" s="370">
        <v>646.66499999999996</v>
      </c>
      <c r="F79" s="370">
        <v>646.66499999999996</v>
      </c>
      <c r="G79" s="370">
        <v>880.28</v>
      </c>
      <c r="H79" s="370">
        <v>872.82</v>
      </c>
      <c r="I79" s="370">
        <v>973.29499999999996</v>
      </c>
      <c r="J79" s="370">
        <v>451.62</v>
      </c>
      <c r="K79" s="370">
        <v>972.11500000000001</v>
      </c>
      <c r="L79" s="370">
        <v>582.29500000000007</v>
      </c>
      <c r="M79" s="370">
        <v>648.46</v>
      </c>
      <c r="N79" s="370" t="s">
        <v>1820</v>
      </c>
      <c r="O79" s="370">
        <v>647.52</v>
      </c>
      <c r="P79" s="370">
        <v>647.20499999999993</v>
      </c>
      <c r="Q79" s="370">
        <v>974.76</v>
      </c>
      <c r="R79" s="370">
        <v>971.72</v>
      </c>
      <c r="S79" s="370">
        <v>482.98500000000001</v>
      </c>
      <c r="T79" s="370">
        <v>975.07500000000005</v>
      </c>
      <c r="U79" s="370">
        <v>573.11999999999989</v>
      </c>
      <c r="V79" s="370">
        <v>522.245</v>
      </c>
      <c r="W79" s="370">
        <v>521.5</v>
      </c>
      <c r="X79" s="370">
        <v>971.36</v>
      </c>
      <c r="Y79" s="370">
        <v>649.755</v>
      </c>
      <c r="Z79" s="370">
        <v>194.755</v>
      </c>
      <c r="AA79" s="370">
        <v>521.5</v>
      </c>
      <c r="AB79" s="370">
        <v>649.755</v>
      </c>
      <c r="AC79" s="370">
        <v>772.84500000000003</v>
      </c>
      <c r="AD79" s="370">
        <v>993.09</v>
      </c>
      <c r="AE79" s="370">
        <v>676.13499999999999</v>
      </c>
      <c r="AF79" s="370">
        <v>793.18499999999995</v>
      </c>
      <c r="AG79" s="370">
        <v>865.71499999999992</v>
      </c>
      <c r="AH79" s="370">
        <v>772.91499999999996</v>
      </c>
      <c r="AI79" s="370">
        <v>872.38499999999999</v>
      </c>
      <c r="AJ79" s="370">
        <v>386.36500000000001</v>
      </c>
      <c r="AK79" s="370">
        <v>974.43499999999995</v>
      </c>
      <c r="AL79" s="370">
        <v>389.23</v>
      </c>
      <c r="AM79" s="370">
        <v>1002.745</v>
      </c>
      <c r="AN79" s="370">
        <v>964.90499999999997</v>
      </c>
      <c r="AO79" s="370">
        <v>605.51</v>
      </c>
      <c r="AP79" s="370">
        <v>674.77</v>
      </c>
      <c r="AQ79" s="370">
        <v>966.05500000000006</v>
      </c>
      <c r="AR79" s="370">
        <v>865.71499999999992</v>
      </c>
      <c r="AS79" s="370">
        <v>554.09500000000003</v>
      </c>
      <c r="AT79" s="370" t="s">
        <v>1820</v>
      </c>
      <c r="AU79" s="370">
        <v>976.16499999999996</v>
      </c>
      <c r="AV79" s="370">
        <v>967.56500000000005</v>
      </c>
      <c r="AW79" s="370">
        <v>649.755</v>
      </c>
      <c r="AX79" s="370">
        <v>1013.8299999999999</v>
      </c>
      <c r="AY79" s="370">
        <v>1014.235</v>
      </c>
      <c r="AZ79" s="370">
        <v>416.24</v>
      </c>
      <c r="BA79" s="370">
        <v>965.91000000000008</v>
      </c>
      <c r="BB79" s="370" t="s">
        <v>1820</v>
      </c>
      <c r="BC79" s="99">
        <v>971.21500000000003</v>
      </c>
      <c r="BD79" s="99" t="s">
        <v>1820</v>
      </c>
      <c r="BE79">
        <v>880.64499999999998</v>
      </c>
      <c r="BF79">
        <v>6.4785873824201356E-3</v>
      </c>
    </row>
    <row r="80" spans="1:59" hidden="1">
      <c r="A80" s="370" t="s">
        <v>1820</v>
      </c>
      <c r="B80" s="370">
        <v>582.65</v>
      </c>
      <c r="C80" s="370">
        <v>582.15</v>
      </c>
      <c r="D80" s="370">
        <v>515.80999999999995</v>
      </c>
      <c r="E80" s="370">
        <v>646.83000000000004</v>
      </c>
      <c r="F80" s="370">
        <v>646.83000000000004</v>
      </c>
      <c r="G80" s="370">
        <v>881.01</v>
      </c>
      <c r="H80" s="370">
        <v>873.7</v>
      </c>
      <c r="I80" s="370">
        <v>973.43</v>
      </c>
      <c r="J80" s="370">
        <v>451.73</v>
      </c>
      <c r="K80" s="370">
        <v>972.78</v>
      </c>
      <c r="L80" s="370">
        <v>582.45000000000005</v>
      </c>
      <c r="M80" s="370">
        <v>648.67999999999995</v>
      </c>
      <c r="N80" s="370" t="s">
        <v>1820</v>
      </c>
      <c r="O80" s="370">
        <v>648.08000000000004</v>
      </c>
      <c r="P80" s="370">
        <v>647.38</v>
      </c>
      <c r="Q80" s="370">
        <v>975.57</v>
      </c>
      <c r="R80" s="370">
        <v>971.96</v>
      </c>
      <c r="S80" s="370">
        <v>483.07</v>
      </c>
      <c r="T80" s="370">
        <v>975.58</v>
      </c>
      <c r="U80" s="370">
        <v>573.17999999999995</v>
      </c>
      <c r="V80" s="370">
        <v>522.66999999999996</v>
      </c>
      <c r="W80" s="370">
        <v>522</v>
      </c>
      <c r="X80" s="370">
        <v>971.82</v>
      </c>
      <c r="Y80" s="370">
        <v>650.33000000000004</v>
      </c>
      <c r="Z80" s="370">
        <v>194.94</v>
      </c>
      <c r="AA80" s="370">
        <v>522</v>
      </c>
      <c r="AB80" s="370">
        <v>650.33000000000004</v>
      </c>
      <c r="AC80" s="370">
        <v>773.42</v>
      </c>
      <c r="AD80" s="370">
        <v>994.33</v>
      </c>
      <c r="AE80" s="370">
        <v>676.79</v>
      </c>
      <c r="AF80" s="370">
        <v>793.37</v>
      </c>
      <c r="AG80" s="370">
        <v>867.3</v>
      </c>
      <c r="AH80" s="370">
        <v>773.85</v>
      </c>
      <c r="AI80" s="370">
        <v>873.14</v>
      </c>
      <c r="AJ80" s="370">
        <v>386.74</v>
      </c>
      <c r="AK80" s="370">
        <v>975.13</v>
      </c>
      <c r="AL80" s="370">
        <v>389.32</v>
      </c>
      <c r="AM80" s="370">
        <v>1002.95</v>
      </c>
      <c r="AN80" s="370">
        <v>965.69</v>
      </c>
      <c r="AO80" s="370">
        <v>606.09</v>
      </c>
      <c r="AP80" s="370">
        <v>676.2</v>
      </c>
      <c r="AQ80" s="370">
        <v>966.78</v>
      </c>
      <c r="AR80" s="370">
        <v>867.3</v>
      </c>
      <c r="AS80" s="370">
        <v>554.63</v>
      </c>
      <c r="AT80" s="370" t="s">
        <v>1820</v>
      </c>
      <c r="AU80" s="370">
        <v>976.36</v>
      </c>
      <c r="AV80" s="370">
        <v>968.73</v>
      </c>
      <c r="AW80" s="370">
        <v>650.33000000000004</v>
      </c>
      <c r="AX80" s="370">
        <v>1014.66</v>
      </c>
      <c r="AY80" s="370">
        <v>1015.47</v>
      </c>
      <c r="AZ80" s="370">
        <v>416.93</v>
      </c>
      <c r="BA80" s="370">
        <v>966.84</v>
      </c>
      <c r="BB80" s="370" t="s">
        <v>1820</v>
      </c>
      <c r="BC80" s="99">
        <v>971.74</v>
      </c>
      <c r="BD80" s="99" t="s">
        <v>1820</v>
      </c>
      <c r="BE80">
        <v>881.27</v>
      </c>
      <c r="BF80">
        <v>5.5951436484537537E-3</v>
      </c>
    </row>
    <row r="81" spans="1:58" hidden="1">
      <c r="A81" s="370" t="s">
        <v>1820</v>
      </c>
      <c r="B81" s="370">
        <v>583.25</v>
      </c>
      <c r="C81" s="370">
        <v>582.78499999999997</v>
      </c>
      <c r="D81" s="370">
        <v>516.375</v>
      </c>
      <c r="E81" s="370">
        <v>647.53500000000008</v>
      </c>
      <c r="F81" s="370">
        <v>647.53500000000008</v>
      </c>
      <c r="G81" s="370">
        <v>881.73500000000001</v>
      </c>
      <c r="H81" s="370">
        <v>874.57500000000005</v>
      </c>
      <c r="I81" s="370">
        <v>974.625</v>
      </c>
      <c r="J81" s="370">
        <v>452.27499999999998</v>
      </c>
      <c r="K81" s="370">
        <v>973.43000000000006</v>
      </c>
      <c r="L81" s="370">
        <v>583.11500000000001</v>
      </c>
      <c r="M81" s="370">
        <v>649.46499999999992</v>
      </c>
      <c r="N81" s="370" t="s">
        <v>1820</v>
      </c>
      <c r="O81" s="370">
        <v>648.63499999999999</v>
      </c>
      <c r="P81" s="370">
        <v>648.05500000000006</v>
      </c>
      <c r="Q81" s="370">
        <v>976.40000000000009</v>
      </c>
      <c r="R81" s="370">
        <v>973.11500000000001</v>
      </c>
      <c r="S81" s="370">
        <v>483.21000000000004</v>
      </c>
      <c r="T81" s="370">
        <v>976.65499999999997</v>
      </c>
      <c r="U81" s="370">
        <v>573.61999999999989</v>
      </c>
      <c r="V81" s="370">
        <v>523.29</v>
      </c>
      <c r="W81" s="370">
        <v>522.5</v>
      </c>
      <c r="X81" s="370">
        <v>972.95500000000004</v>
      </c>
      <c r="Y81" s="370">
        <v>650.69499999999994</v>
      </c>
      <c r="Z81" s="370">
        <v>195.03</v>
      </c>
      <c r="AA81" s="370">
        <v>522.5</v>
      </c>
      <c r="AB81" s="370">
        <v>650.69499999999994</v>
      </c>
      <c r="AC81" s="370">
        <v>774.56500000000005</v>
      </c>
      <c r="AD81" s="370">
        <v>994.93499999999995</v>
      </c>
      <c r="AE81" s="370">
        <v>677.69499999999994</v>
      </c>
      <c r="AF81" s="370">
        <v>793.63</v>
      </c>
      <c r="AG81" s="370">
        <v>868.89</v>
      </c>
      <c r="AH81" s="370">
        <v>774.79</v>
      </c>
      <c r="AI81" s="370">
        <v>874.18499999999995</v>
      </c>
      <c r="AJ81" s="370">
        <v>387.255</v>
      </c>
      <c r="AK81" s="370">
        <v>975.78</v>
      </c>
      <c r="AL81" s="370">
        <v>389.85500000000002</v>
      </c>
      <c r="AM81" s="370">
        <v>1003.0550000000001</v>
      </c>
      <c r="AN81" s="370">
        <v>966.81500000000005</v>
      </c>
      <c r="AO81" s="370">
        <v>606.66499999999996</v>
      </c>
      <c r="AP81" s="370">
        <v>676.75</v>
      </c>
      <c r="AQ81" s="370">
        <v>968.21</v>
      </c>
      <c r="AR81" s="370">
        <v>868.89</v>
      </c>
      <c r="AS81" s="370">
        <v>555.16000000000008</v>
      </c>
      <c r="AT81" s="370" t="s">
        <v>1820</v>
      </c>
      <c r="AU81" s="370">
        <v>977.255</v>
      </c>
      <c r="AV81" s="370">
        <v>969.89499999999998</v>
      </c>
      <c r="AW81" s="370">
        <v>650.69499999999994</v>
      </c>
      <c r="AX81" s="370">
        <v>1016.0999999999999</v>
      </c>
      <c r="AY81" s="370">
        <v>1016.71</v>
      </c>
      <c r="AZ81" s="370">
        <v>417.31</v>
      </c>
      <c r="BA81" s="370">
        <v>968.13</v>
      </c>
      <c r="BB81" s="370" t="s">
        <v>1820</v>
      </c>
      <c r="BC81" s="99">
        <v>972.82500000000005</v>
      </c>
      <c r="BD81" s="99" t="s">
        <v>1820</v>
      </c>
      <c r="BE81">
        <v>881.89499999999998</v>
      </c>
      <c r="BF81">
        <v>5.0061811591428319E-3</v>
      </c>
    </row>
    <row r="82" spans="1:58" hidden="1">
      <c r="A82" s="370" t="s">
        <v>1820</v>
      </c>
      <c r="B82" s="370">
        <v>583.85</v>
      </c>
      <c r="C82" s="370">
        <v>583.41999999999996</v>
      </c>
      <c r="D82" s="370">
        <v>516.94000000000005</v>
      </c>
      <c r="E82" s="370">
        <v>648.24</v>
      </c>
      <c r="F82" s="370">
        <v>648.24</v>
      </c>
      <c r="G82" s="370">
        <v>882.46</v>
      </c>
      <c r="H82" s="370">
        <v>875.45</v>
      </c>
      <c r="I82" s="370">
        <v>975.82</v>
      </c>
      <c r="J82" s="370">
        <v>452.82</v>
      </c>
      <c r="K82" s="370">
        <v>974.08</v>
      </c>
      <c r="L82" s="370">
        <v>583.78</v>
      </c>
      <c r="M82" s="370">
        <v>650.25</v>
      </c>
      <c r="N82" s="370" t="s">
        <v>1820</v>
      </c>
      <c r="O82" s="370">
        <v>649.19000000000005</v>
      </c>
      <c r="P82" s="370">
        <v>648.73</v>
      </c>
      <c r="Q82" s="370">
        <v>977.23</v>
      </c>
      <c r="R82" s="370">
        <v>974.27</v>
      </c>
      <c r="S82" s="370">
        <v>483.35</v>
      </c>
      <c r="T82" s="370">
        <v>977.73</v>
      </c>
      <c r="U82" s="370">
        <v>574.05999999999995</v>
      </c>
      <c r="V82" s="370">
        <v>523.91</v>
      </c>
      <c r="W82" s="370">
        <v>523</v>
      </c>
      <c r="X82" s="370">
        <v>974.09</v>
      </c>
      <c r="Y82" s="370">
        <v>651.05999999999995</v>
      </c>
      <c r="Z82" s="370">
        <v>195.12</v>
      </c>
      <c r="AA82" s="370">
        <v>523</v>
      </c>
      <c r="AB82" s="370">
        <v>651.05999999999995</v>
      </c>
      <c r="AC82" s="370">
        <v>775.71</v>
      </c>
      <c r="AD82" s="370">
        <v>995.54</v>
      </c>
      <c r="AE82" s="370">
        <v>678.6</v>
      </c>
      <c r="AF82" s="370">
        <v>793.89</v>
      </c>
      <c r="AG82" s="370">
        <v>870.48</v>
      </c>
      <c r="AH82" s="370">
        <v>775.73</v>
      </c>
      <c r="AI82" s="370">
        <v>875.23</v>
      </c>
      <c r="AJ82" s="370">
        <v>387.77</v>
      </c>
      <c r="AK82" s="370">
        <v>976.43</v>
      </c>
      <c r="AL82" s="370">
        <v>390.39</v>
      </c>
      <c r="AM82" s="370">
        <v>1003.16</v>
      </c>
      <c r="AN82" s="370">
        <v>967.94</v>
      </c>
      <c r="AO82" s="370">
        <v>607.24</v>
      </c>
      <c r="AP82" s="370">
        <v>677.3</v>
      </c>
      <c r="AQ82" s="370">
        <v>969.64</v>
      </c>
      <c r="AR82" s="370">
        <v>870.48</v>
      </c>
      <c r="AS82" s="370">
        <v>555.69000000000005</v>
      </c>
      <c r="AT82" s="370" t="s">
        <v>1820</v>
      </c>
      <c r="AU82" s="370">
        <v>978.15</v>
      </c>
      <c r="AV82" s="370">
        <v>971.06</v>
      </c>
      <c r="AW82" s="370">
        <v>651.05999999999995</v>
      </c>
      <c r="AX82" s="370">
        <v>1017.54</v>
      </c>
      <c r="AY82" s="370">
        <v>1017.95</v>
      </c>
      <c r="AZ82" s="370">
        <v>417.69</v>
      </c>
      <c r="BA82" s="370">
        <v>969.42</v>
      </c>
      <c r="BB82" s="370" t="s">
        <v>1820</v>
      </c>
      <c r="BC82" s="99">
        <v>973.91</v>
      </c>
      <c r="BD82" s="99" t="s">
        <v>1820</v>
      </c>
      <c r="BE82">
        <v>882.52</v>
      </c>
      <c r="BF82">
        <v>4.4172186698319101E-3</v>
      </c>
    </row>
    <row r="83" spans="1:58" hidden="1">
      <c r="A83" s="370" t="s">
        <v>1820</v>
      </c>
      <c r="B83" s="370">
        <v>584.65000000000009</v>
      </c>
      <c r="C83" s="370">
        <v>584.18000000000006</v>
      </c>
      <c r="D83" s="370">
        <v>517.5</v>
      </c>
      <c r="E83" s="370">
        <v>649.08500000000004</v>
      </c>
      <c r="F83" s="370">
        <v>649.08500000000004</v>
      </c>
      <c r="G83" s="370">
        <v>883.19</v>
      </c>
      <c r="H83" s="370">
        <v>876.33</v>
      </c>
      <c r="I83" s="370">
        <v>976.995</v>
      </c>
      <c r="J83" s="370">
        <v>453.36</v>
      </c>
      <c r="K83" s="370">
        <v>975.33</v>
      </c>
      <c r="L83" s="370">
        <v>584.44000000000005</v>
      </c>
      <c r="M83" s="370">
        <v>651.05500000000006</v>
      </c>
      <c r="N83" s="370" t="s">
        <v>1820</v>
      </c>
      <c r="O83" s="370">
        <v>649.75</v>
      </c>
      <c r="P83" s="370">
        <v>649.61</v>
      </c>
      <c r="Q83" s="370">
        <v>978.05</v>
      </c>
      <c r="R83" s="370">
        <v>975.42499999999995</v>
      </c>
      <c r="S83" s="370">
        <v>483.63499999999999</v>
      </c>
      <c r="T83" s="370">
        <v>978.8</v>
      </c>
      <c r="U83" s="370">
        <v>574.49499999999989</v>
      </c>
      <c r="V83" s="370">
        <v>524.47499999999991</v>
      </c>
      <c r="W83" s="370">
        <v>523.5</v>
      </c>
      <c r="X83" s="370">
        <v>975.22</v>
      </c>
      <c r="Y83" s="370">
        <v>651.96499999999992</v>
      </c>
      <c r="Z83" s="370">
        <v>195.39</v>
      </c>
      <c r="AA83" s="370">
        <v>523.5</v>
      </c>
      <c r="AB83" s="370">
        <v>651.96499999999992</v>
      </c>
      <c r="AC83" s="370">
        <v>776.85500000000002</v>
      </c>
      <c r="AD83" s="370">
        <v>996.14499999999998</v>
      </c>
      <c r="AE83" s="370">
        <v>679.5</v>
      </c>
      <c r="AF83" s="370">
        <v>794.14499999999998</v>
      </c>
      <c r="AG83" s="370">
        <v>871.61500000000001</v>
      </c>
      <c r="AH83" s="370">
        <v>776.66499999999996</v>
      </c>
      <c r="AI83" s="370">
        <v>876.27500000000009</v>
      </c>
      <c r="AJ83" s="370">
        <v>388.28499999999997</v>
      </c>
      <c r="AK83" s="370">
        <v>977.08500000000004</v>
      </c>
      <c r="AL83" s="370">
        <v>390.92499999999995</v>
      </c>
      <c r="AM83" s="370">
        <v>1003.5799999999999</v>
      </c>
      <c r="AN83" s="370">
        <v>969.53</v>
      </c>
      <c r="AO83" s="370">
        <v>607.51499999999999</v>
      </c>
      <c r="AP83" s="370">
        <v>678.54499999999996</v>
      </c>
      <c r="AQ83" s="370">
        <v>971.06999999999994</v>
      </c>
      <c r="AR83" s="370">
        <v>871.61500000000001</v>
      </c>
      <c r="AS83" s="370">
        <v>556.22</v>
      </c>
      <c r="AT83" s="370" t="s">
        <v>1820</v>
      </c>
      <c r="AU83" s="370">
        <v>979.04</v>
      </c>
      <c r="AV83" s="370">
        <v>972.22499999999991</v>
      </c>
      <c r="AW83" s="370">
        <v>651.96499999999992</v>
      </c>
      <c r="AX83" s="370">
        <v>1018.98</v>
      </c>
      <c r="AY83" s="370">
        <v>1019.1849999999999</v>
      </c>
      <c r="AZ83" s="370">
        <v>418.58000000000004</v>
      </c>
      <c r="BA83" s="370">
        <v>970.71</v>
      </c>
      <c r="BB83" s="370" t="s">
        <v>1820</v>
      </c>
      <c r="BC83" s="99">
        <v>974.99</v>
      </c>
      <c r="BD83" s="99" t="s">
        <v>1820</v>
      </c>
      <c r="BE83">
        <v>882.84999999999991</v>
      </c>
      <c r="BF83">
        <v>4.0491171140125846E-3</v>
      </c>
    </row>
    <row r="84" spans="1:58" hidden="1">
      <c r="A84" s="370" t="s">
        <v>1820</v>
      </c>
      <c r="B84" s="370">
        <v>585.45000000000005</v>
      </c>
      <c r="C84" s="370">
        <v>584.94000000000005</v>
      </c>
      <c r="D84" s="370">
        <v>518.05999999999995</v>
      </c>
      <c r="E84" s="370">
        <v>649.92999999999995</v>
      </c>
      <c r="F84" s="370">
        <v>649.92999999999995</v>
      </c>
      <c r="G84" s="370">
        <v>883.92</v>
      </c>
      <c r="H84" s="370">
        <v>877.21</v>
      </c>
      <c r="I84" s="370">
        <v>978.17</v>
      </c>
      <c r="J84" s="370">
        <v>453.9</v>
      </c>
      <c r="K84" s="370">
        <v>976.58</v>
      </c>
      <c r="L84" s="370">
        <v>585.1</v>
      </c>
      <c r="M84" s="370">
        <v>651.86</v>
      </c>
      <c r="N84" s="370" t="s">
        <v>1820</v>
      </c>
      <c r="O84" s="370">
        <v>650.30999999999995</v>
      </c>
      <c r="P84" s="370">
        <v>650.49</v>
      </c>
      <c r="Q84" s="370">
        <v>978.87</v>
      </c>
      <c r="R84" s="370">
        <v>976.58</v>
      </c>
      <c r="S84" s="370">
        <v>483.92</v>
      </c>
      <c r="T84" s="370">
        <v>979.87</v>
      </c>
      <c r="U84" s="370">
        <v>574.92999999999995</v>
      </c>
      <c r="V84" s="370">
        <v>525.04</v>
      </c>
      <c r="W84" s="370">
        <v>524</v>
      </c>
      <c r="X84" s="370">
        <v>976.35</v>
      </c>
      <c r="Y84" s="370">
        <v>652.87</v>
      </c>
      <c r="Z84" s="370">
        <v>195.66</v>
      </c>
      <c r="AA84" s="370">
        <v>524</v>
      </c>
      <c r="AB84" s="370">
        <v>652.87</v>
      </c>
      <c r="AC84" s="370">
        <v>778</v>
      </c>
      <c r="AD84" s="370">
        <v>996.75</v>
      </c>
      <c r="AE84" s="370">
        <v>680.4</v>
      </c>
      <c r="AF84" s="370">
        <v>794.4</v>
      </c>
      <c r="AG84" s="370">
        <v>872.75</v>
      </c>
      <c r="AH84" s="370">
        <v>777.6</v>
      </c>
      <c r="AI84" s="370">
        <v>877.32</v>
      </c>
      <c r="AJ84" s="370">
        <v>388.8</v>
      </c>
      <c r="AK84" s="370">
        <v>977.74</v>
      </c>
      <c r="AL84" s="370">
        <v>391.46</v>
      </c>
      <c r="AM84" s="370">
        <v>1004</v>
      </c>
      <c r="AN84" s="370">
        <v>971.12</v>
      </c>
      <c r="AO84" s="370">
        <v>607.79</v>
      </c>
      <c r="AP84" s="370">
        <v>679.79</v>
      </c>
      <c r="AQ84" s="370">
        <v>972.5</v>
      </c>
      <c r="AR84" s="370">
        <v>872.75</v>
      </c>
      <c r="AS84" s="370">
        <v>556.75</v>
      </c>
      <c r="AT84" s="370" t="s">
        <v>1820</v>
      </c>
      <c r="AU84" s="370">
        <v>979.93</v>
      </c>
      <c r="AV84" s="370">
        <v>973.39</v>
      </c>
      <c r="AW84" s="370">
        <v>652.87</v>
      </c>
      <c r="AX84" s="370">
        <v>1020.42</v>
      </c>
      <c r="AY84" s="370">
        <v>1020.42</v>
      </c>
      <c r="AZ84" s="370">
        <v>419.47</v>
      </c>
      <c r="BA84" s="370">
        <v>972</v>
      </c>
      <c r="BB84" s="370" t="s">
        <v>1820</v>
      </c>
      <c r="BC84" s="99">
        <v>976.07</v>
      </c>
      <c r="BD84" s="99" t="s">
        <v>1820</v>
      </c>
      <c r="BE84">
        <v>883.18</v>
      </c>
      <c r="BF84">
        <v>3.6810155581932587E-3</v>
      </c>
    </row>
    <row r="85" spans="1:58" hidden="1">
      <c r="A85" s="370" t="s">
        <v>1820</v>
      </c>
      <c r="B85" s="370">
        <v>585.67499999999995</v>
      </c>
      <c r="C85" s="370">
        <v>585.15499999999997</v>
      </c>
      <c r="D85" s="370">
        <v>518.10500000000002</v>
      </c>
      <c r="E85" s="370">
        <v>650.16999999999996</v>
      </c>
      <c r="F85" s="370">
        <v>650.16999999999996</v>
      </c>
      <c r="G85" s="370">
        <v>884.17</v>
      </c>
      <c r="H85" s="370">
        <v>877.26</v>
      </c>
      <c r="I85" s="370">
        <v>978.48</v>
      </c>
      <c r="J85" s="370">
        <v>453.92499999999995</v>
      </c>
      <c r="K85" s="370">
        <v>976.96</v>
      </c>
      <c r="L85" s="370">
        <v>585.25</v>
      </c>
      <c r="M85" s="370">
        <v>651.94499999999994</v>
      </c>
      <c r="N85" s="370" t="s">
        <v>1820</v>
      </c>
      <c r="O85" s="370">
        <v>650.45499999999993</v>
      </c>
      <c r="P85" s="370">
        <v>650.745</v>
      </c>
      <c r="Q85" s="370">
        <v>979.05</v>
      </c>
      <c r="R85" s="370">
        <v>976.96500000000003</v>
      </c>
      <c r="S85" s="370">
        <v>484.21000000000004</v>
      </c>
      <c r="T85" s="370">
        <v>979.94</v>
      </c>
      <c r="U85" s="370">
        <v>575.36999999999989</v>
      </c>
      <c r="V85" s="370">
        <v>525.41</v>
      </c>
      <c r="W85" s="370">
        <v>524.5</v>
      </c>
      <c r="X85" s="370">
        <v>976.80500000000006</v>
      </c>
      <c r="Y85" s="370">
        <v>653.26</v>
      </c>
      <c r="Z85" s="370">
        <v>195.78</v>
      </c>
      <c r="AA85" s="370">
        <v>524.5</v>
      </c>
      <c r="AB85" s="370">
        <v>653.26</v>
      </c>
      <c r="AC85" s="370">
        <v>778.39</v>
      </c>
      <c r="AD85" s="370">
        <v>997.69</v>
      </c>
      <c r="AE85" s="370">
        <v>680.745</v>
      </c>
      <c r="AF85" s="370">
        <v>794.5</v>
      </c>
      <c r="AG85" s="370">
        <v>873.88499999999999</v>
      </c>
      <c r="AH85" s="370">
        <v>777.995</v>
      </c>
      <c r="AI85" s="370">
        <v>877.72</v>
      </c>
      <c r="AJ85" s="370">
        <v>389</v>
      </c>
      <c r="AK85" s="370">
        <v>978.39</v>
      </c>
      <c r="AL85" s="370">
        <v>391.47500000000002</v>
      </c>
      <c r="AM85" s="370">
        <v>1004.14</v>
      </c>
      <c r="AN85" s="370">
        <v>972.005</v>
      </c>
      <c r="AO85" s="370">
        <v>608.05999999999995</v>
      </c>
      <c r="AP85" s="370">
        <v>680.3599999999999</v>
      </c>
      <c r="AQ85" s="370">
        <v>972.99</v>
      </c>
      <c r="AR85" s="370">
        <v>873.88499999999999</v>
      </c>
      <c r="AS85" s="370">
        <v>557.28</v>
      </c>
      <c r="AT85" s="370" t="s">
        <v>1820</v>
      </c>
      <c r="AU85" s="370">
        <v>980.14</v>
      </c>
      <c r="AV85" s="370">
        <v>973.46499999999992</v>
      </c>
      <c r="AW85" s="370">
        <v>653.26</v>
      </c>
      <c r="AX85" s="370">
        <v>1020.9449999999999</v>
      </c>
      <c r="AY85" s="370">
        <v>1020.9449999999999</v>
      </c>
      <c r="AZ85" s="370">
        <v>419.66</v>
      </c>
      <c r="BA85" s="370">
        <v>972.49</v>
      </c>
      <c r="BB85" s="370" t="s">
        <v>1820</v>
      </c>
      <c r="BC85" s="99">
        <v>976.56500000000005</v>
      </c>
      <c r="BD85" s="99" t="s">
        <v>1820</v>
      </c>
      <c r="BE85">
        <v>883.505</v>
      </c>
      <c r="BF85">
        <v>3.3129140023739328E-3</v>
      </c>
    </row>
    <row r="86" spans="1:58" hidden="1">
      <c r="A86" s="370" t="s">
        <v>1820</v>
      </c>
      <c r="B86" s="370">
        <v>585.9</v>
      </c>
      <c r="C86" s="370">
        <v>585.37</v>
      </c>
      <c r="D86" s="370">
        <v>518.15</v>
      </c>
      <c r="E86" s="370">
        <v>650.41</v>
      </c>
      <c r="F86" s="370">
        <v>650.41</v>
      </c>
      <c r="G86" s="370">
        <v>884.42</v>
      </c>
      <c r="H86" s="370">
        <v>877.31</v>
      </c>
      <c r="I86" s="370">
        <v>978.79</v>
      </c>
      <c r="J86" s="370">
        <v>453.95</v>
      </c>
      <c r="K86" s="370">
        <v>977.34</v>
      </c>
      <c r="L86" s="370">
        <v>585.4</v>
      </c>
      <c r="M86" s="370">
        <v>652.03</v>
      </c>
      <c r="N86" s="370" t="s">
        <v>1820</v>
      </c>
      <c r="O86" s="370">
        <v>650.6</v>
      </c>
      <c r="P86" s="370">
        <v>651</v>
      </c>
      <c r="Q86" s="370">
        <v>979.23</v>
      </c>
      <c r="R86" s="370">
        <v>977.35</v>
      </c>
      <c r="S86" s="370">
        <v>484.5</v>
      </c>
      <c r="T86" s="370">
        <v>980.01</v>
      </c>
      <c r="U86" s="370">
        <v>575.80999999999995</v>
      </c>
      <c r="V86" s="370">
        <v>525.78</v>
      </c>
      <c r="W86" s="370">
        <v>525</v>
      </c>
      <c r="X86" s="370">
        <v>977.26</v>
      </c>
      <c r="Y86" s="370">
        <v>653.65</v>
      </c>
      <c r="Z86" s="370">
        <v>195.9</v>
      </c>
      <c r="AA86" s="370">
        <v>525</v>
      </c>
      <c r="AB86" s="370">
        <v>653.65</v>
      </c>
      <c r="AC86" s="370">
        <v>778.78</v>
      </c>
      <c r="AD86" s="370">
        <v>998.63</v>
      </c>
      <c r="AE86" s="370">
        <v>681.09</v>
      </c>
      <c r="AF86" s="370">
        <v>794.6</v>
      </c>
      <c r="AG86" s="370">
        <v>875.02</v>
      </c>
      <c r="AH86" s="370">
        <v>778.39</v>
      </c>
      <c r="AI86" s="370">
        <v>878.12</v>
      </c>
      <c r="AJ86" s="370">
        <v>389.2</v>
      </c>
      <c r="AK86" s="370">
        <v>979.04</v>
      </c>
      <c r="AL86" s="370">
        <v>391.49</v>
      </c>
      <c r="AM86" s="370">
        <v>1004.28</v>
      </c>
      <c r="AN86" s="370">
        <v>972.89</v>
      </c>
      <c r="AO86" s="370">
        <v>608.33000000000004</v>
      </c>
      <c r="AP86" s="370">
        <v>680.93</v>
      </c>
      <c r="AQ86" s="370">
        <v>973.48</v>
      </c>
      <c r="AR86" s="370">
        <v>875.02</v>
      </c>
      <c r="AS86" s="370">
        <v>557.80999999999995</v>
      </c>
      <c r="AT86" s="370" t="s">
        <v>1820</v>
      </c>
      <c r="AU86" s="370">
        <v>980.35</v>
      </c>
      <c r="AV86" s="370">
        <v>973.54</v>
      </c>
      <c r="AW86" s="370">
        <v>653.65</v>
      </c>
      <c r="AX86" s="370">
        <v>1021.47</v>
      </c>
      <c r="AY86" s="370">
        <v>1021.47</v>
      </c>
      <c r="AZ86" s="370">
        <v>419.85</v>
      </c>
      <c r="BA86" s="370">
        <v>972.98</v>
      </c>
      <c r="BB86" s="370" t="s">
        <v>1820</v>
      </c>
      <c r="BC86" s="99">
        <v>977.06</v>
      </c>
      <c r="BD86" s="99" t="s">
        <v>1820</v>
      </c>
      <c r="BE86">
        <v>883.83</v>
      </c>
      <c r="BF86">
        <v>2.9448124465546069E-3</v>
      </c>
    </row>
    <row r="87" spans="1:58" hidden="1">
      <c r="A87" s="370" t="s">
        <v>1820</v>
      </c>
      <c r="B87" s="370">
        <v>586.22</v>
      </c>
      <c r="C87" s="370">
        <v>585.77499999999998</v>
      </c>
      <c r="D87" s="370">
        <v>518.255</v>
      </c>
      <c r="E87" s="370">
        <v>650.8599999999999</v>
      </c>
      <c r="F87" s="370">
        <v>650.8599999999999</v>
      </c>
      <c r="G87" s="370">
        <v>884.59999999999991</v>
      </c>
      <c r="H87" s="370">
        <v>877.99</v>
      </c>
      <c r="I87" s="370">
        <v>979.28</v>
      </c>
      <c r="J87" s="370">
        <v>454.1</v>
      </c>
      <c r="K87" s="370">
        <v>977.99</v>
      </c>
      <c r="L87" s="370">
        <v>585.42499999999995</v>
      </c>
      <c r="M87" s="370">
        <v>652.30999999999995</v>
      </c>
      <c r="N87" s="370" t="s">
        <v>1820</v>
      </c>
      <c r="O87" s="370">
        <v>650.97500000000002</v>
      </c>
      <c r="P87" s="370">
        <v>651.35500000000002</v>
      </c>
      <c r="Q87" s="370">
        <v>979.255</v>
      </c>
      <c r="R87" s="370">
        <v>977.995</v>
      </c>
      <c r="S87" s="370">
        <v>484.78499999999997</v>
      </c>
      <c r="T87" s="370">
        <v>980.05</v>
      </c>
      <c r="U87" s="370">
        <v>575.95499999999993</v>
      </c>
      <c r="V87" s="370">
        <v>526.41499999999996</v>
      </c>
      <c r="W87" s="370">
        <v>525.5</v>
      </c>
      <c r="X87" s="370">
        <v>977.40499999999997</v>
      </c>
      <c r="Y87" s="370">
        <v>654.125</v>
      </c>
      <c r="Z87" s="370">
        <v>196.05</v>
      </c>
      <c r="AA87" s="370">
        <v>525.5</v>
      </c>
      <c r="AB87" s="370">
        <v>654.125</v>
      </c>
      <c r="AC87" s="370">
        <v>779.45499999999993</v>
      </c>
      <c r="AD87" s="370">
        <v>998.83999999999992</v>
      </c>
      <c r="AE87" s="370">
        <v>681.43499999999995</v>
      </c>
      <c r="AF87" s="370">
        <v>794.78500000000008</v>
      </c>
      <c r="AG87" s="370">
        <v>875.46499999999992</v>
      </c>
      <c r="AH87" s="370">
        <v>778.78</v>
      </c>
      <c r="AI87" s="370">
        <v>878.51499999999999</v>
      </c>
      <c r="AJ87" s="370">
        <v>389.57499999999999</v>
      </c>
      <c r="AK87" s="370">
        <v>979.69499999999994</v>
      </c>
      <c r="AL87" s="370">
        <v>391.61500000000001</v>
      </c>
      <c r="AM87" s="370">
        <v>1004.44</v>
      </c>
      <c r="AN87" s="370">
        <v>973.30500000000006</v>
      </c>
      <c r="AO87" s="370">
        <v>608.60500000000002</v>
      </c>
      <c r="AP87" s="370">
        <v>681.33999999999992</v>
      </c>
      <c r="AQ87" s="370">
        <v>973.995</v>
      </c>
      <c r="AR87" s="370">
        <v>875.46499999999992</v>
      </c>
      <c r="AS87" s="370">
        <v>558.34500000000003</v>
      </c>
      <c r="AT87" s="370" t="s">
        <v>1820</v>
      </c>
      <c r="AU87" s="370">
        <v>981.35</v>
      </c>
      <c r="AV87" s="370">
        <v>974.01</v>
      </c>
      <c r="AW87" s="370">
        <v>654.125</v>
      </c>
      <c r="AX87" s="370">
        <v>1021.99</v>
      </c>
      <c r="AY87" s="370">
        <v>1021.99</v>
      </c>
      <c r="AZ87" s="370">
        <v>420.03500000000003</v>
      </c>
      <c r="BA87" s="370">
        <v>973.47500000000002</v>
      </c>
      <c r="BB87" s="370" t="s">
        <v>1820</v>
      </c>
      <c r="BC87" s="99">
        <v>977.16</v>
      </c>
      <c r="BD87" s="99" t="s">
        <v>1820</v>
      </c>
      <c r="BE87">
        <v>884.16000000000008</v>
      </c>
      <c r="BF87">
        <v>2.7975718242268764E-3</v>
      </c>
    </row>
    <row r="88" spans="1:58" hidden="1">
      <c r="A88" s="370" t="s">
        <v>1820</v>
      </c>
      <c r="B88" s="370">
        <v>586.54</v>
      </c>
      <c r="C88" s="370">
        <v>586.17999999999995</v>
      </c>
      <c r="D88" s="370">
        <v>518.36</v>
      </c>
      <c r="E88" s="370">
        <v>651.30999999999995</v>
      </c>
      <c r="F88" s="370">
        <v>651.30999999999995</v>
      </c>
      <c r="G88" s="370">
        <v>884.78</v>
      </c>
      <c r="H88" s="370">
        <v>878.67</v>
      </c>
      <c r="I88" s="370">
        <v>979.77</v>
      </c>
      <c r="J88" s="370">
        <v>454.25</v>
      </c>
      <c r="K88" s="370">
        <v>978.64</v>
      </c>
      <c r="L88" s="370">
        <v>585.45000000000005</v>
      </c>
      <c r="M88" s="370">
        <v>652.59</v>
      </c>
      <c r="N88" s="370" t="s">
        <v>1820</v>
      </c>
      <c r="O88" s="370">
        <v>651.35</v>
      </c>
      <c r="P88" s="370">
        <v>651.71</v>
      </c>
      <c r="Q88" s="370">
        <v>979.28</v>
      </c>
      <c r="R88" s="370">
        <v>978.64</v>
      </c>
      <c r="S88" s="370">
        <v>485.07</v>
      </c>
      <c r="T88" s="370">
        <v>980.09</v>
      </c>
      <c r="U88" s="370">
        <v>576.1</v>
      </c>
      <c r="V88" s="370">
        <v>527.04999999999995</v>
      </c>
      <c r="W88" s="370">
        <v>526</v>
      </c>
      <c r="X88" s="370">
        <v>977.55</v>
      </c>
      <c r="Y88" s="370">
        <v>654.6</v>
      </c>
      <c r="Z88" s="370">
        <v>196.2</v>
      </c>
      <c r="AA88" s="370">
        <v>526</v>
      </c>
      <c r="AB88" s="370">
        <v>654.6</v>
      </c>
      <c r="AC88" s="370">
        <v>780.13</v>
      </c>
      <c r="AD88" s="370">
        <v>999.05</v>
      </c>
      <c r="AE88" s="370">
        <v>681.78</v>
      </c>
      <c r="AF88" s="370">
        <v>794.97</v>
      </c>
      <c r="AG88" s="370">
        <v>875.91</v>
      </c>
      <c r="AH88" s="370">
        <v>779.17</v>
      </c>
      <c r="AI88" s="370">
        <v>878.91</v>
      </c>
      <c r="AJ88" s="370">
        <v>389.95</v>
      </c>
      <c r="AK88" s="370">
        <v>980.35</v>
      </c>
      <c r="AL88" s="370">
        <v>391.74</v>
      </c>
      <c r="AM88" s="370">
        <v>1004.6</v>
      </c>
      <c r="AN88" s="370">
        <v>973.72</v>
      </c>
      <c r="AO88" s="370">
        <v>608.88</v>
      </c>
      <c r="AP88" s="370">
        <v>681.75</v>
      </c>
      <c r="AQ88" s="370">
        <v>974.51</v>
      </c>
      <c r="AR88" s="370">
        <v>875.91</v>
      </c>
      <c r="AS88" s="370">
        <v>558.88</v>
      </c>
      <c r="AT88" s="370" t="s">
        <v>1820</v>
      </c>
      <c r="AU88" s="370">
        <v>982.35</v>
      </c>
      <c r="AV88" s="370">
        <v>974.48</v>
      </c>
      <c r="AW88" s="370">
        <v>654.6</v>
      </c>
      <c r="AX88" s="370">
        <v>1022.51</v>
      </c>
      <c r="AY88" s="370">
        <v>1022.51</v>
      </c>
      <c r="AZ88" s="370">
        <v>420.22</v>
      </c>
      <c r="BA88" s="370">
        <v>973.97</v>
      </c>
      <c r="BB88" s="370" t="s">
        <v>1820</v>
      </c>
      <c r="BC88" s="99">
        <v>977.26</v>
      </c>
      <c r="BD88" s="99" t="s">
        <v>1820</v>
      </c>
      <c r="BE88">
        <v>884.49</v>
      </c>
      <c r="BF88">
        <v>2.650331201899146E-3</v>
      </c>
    </row>
    <row r="89" spans="1:58" hidden="1">
      <c r="A89" s="370" t="s">
        <v>1820</v>
      </c>
      <c r="B89" s="370">
        <v>586.68499999999995</v>
      </c>
      <c r="C89" s="370">
        <v>586.255</v>
      </c>
      <c r="D89" s="370">
        <v>518.88499999999999</v>
      </c>
      <c r="E89" s="370">
        <v>651.39499999999998</v>
      </c>
      <c r="F89" s="370">
        <v>651.39499999999998</v>
      </c>
      <c r="G89" s="370">
        <v>885.31</v>
      </c>
      <c r="H89" s="370">
        <v>879.375</v>
      </c>
      <c r="I89" s="370">
        <v>979.95499999999993</v>
      </c>
      <c r="J89" s="370">
        <v>454.58000000000004</v>
      </c>
      <c r="K89" s="370">
        <v>978.755</v>
      </c>
      <c r="L89" s="370">
        <v>586.05500000000006</v>
      </c>
      <c r="M89" s="370">
        <v>653.15499999999997</v>
      </c>
      <c r="N89" s="370" t="s">
        <v>1820</v>
      </c>
      <c r="O89" s="370">
        <v>651.72</v>
      </c>
      <c r="P89" s="370">
        <v>651.875</v>
      </c>
      <c r="Q89" s="370">
        <v>980.3</v>
      </c>
      <c r="R89" s="370">
        <v>978.76</v>
      </c>
      <c r="S89" s="370">
        <v>485.48</v>
      </c>
      <c r="T89" s="370">
        <v>981.03</v>
      </c>
      <c r="U89" s="370">
        <v>576.47500000000002</v>
      </c>
      <c r="V89" s="370">
        <v>527.52499999999998</v>
      </c>
      <c r="W89" s="370">
        <v>526.5</v>
      </c>
      <c r="X89" s="370">
        <v>977.95</v>
      </c>
      <c r="Y89" s="370">
        <v>655.20000000000005</v>
      </c>
      <c r="Z89" s="370">
        <v>196.45499999999998</v>
      </c>
      <c r="AA89" s="370">
        <v>526.5</v>
      </c>
      <c r="AB89" s="370">
        <v>655.41499999999996</v>
      </c>
      <c r="AC89" s="370">
        <v>780.33999999999992</v>
      </c>
      <c r="AD89" s="370">
        <v>999.32500000000005</v>
      </c>
      <c r="AE89" s="370">
        <v>682.125</v>
      </c>
      <c r="AF89" s="370">
        <v>794.98</v>
      </c>
      <c r="AG89" s="370">
        <v>876.37</v>
      </c>
      <c r="AH89" s="370">
        <v>779.56500000000005</v>
      </c>
      <c r="AI89" s="370">
        <v>879.31</v>
      </c>
      <c r="AJ89" s="370">
        <v>389.96500000000003</v>
      </c>
      <c r="AK89" s="370">
        <v>981</v>
      </c>
      <c r="AL89" s="370">
        <v>391.90499999999997</v>
      </c>
      <c r="AM89" s="370">
        <v>1004.6500000000001</v>
      </c>
      <c r="AN89" s="370">
        <v>974.13499999999999</v>
      </c>
      <c r="AO89" s="370">
        <v>609.48500000000001</v>
      </c>
      <c r="AP89" s="370">
        <v>682.13</v>
      </c>
      <c r="AQ89" s="370">
        <v>974.85500000000002</v>
      </c>
      <c r="AR89" s="370">
        <v>876.37</v>
      </c>
      <c r="AS89" s="370">
        <v>559.41000000000008</v>
      </c>
      <c r="AT89" s="370" t="s">
        <v>1820</v>
      </c>
      <c r="AU89" s="370">
        <v>982.81999999999994</v>
      </c>
      <c r="AV89" s="370">
        <v>974.94499999999994</v>
      </c>
      <c r="AW89" s="370">
        <v>655.20000000000005</v>
      </c>
      <c r="AX89" s="370">
        <v>1023.035</v>
      </c>
      <c r="AY89" s="370">
        <v>1023.035</v>
      </c>
      <c r="AZ89" s="370">
        <v>420.41</v>
      </c>
      <c r="BA89" s="370">
        <v>974.46</v>
      </c>
      <c r="BB89" s="370" t="s">
        <v>1820</v>
      </c>
      <c r="BC89" s="99">
        <v>977.76</v>
      </c>
      <c r="BD89" s="99" t="s">
        <v>1820</v>
      </c>
      <c r="BE89">
        <v>884.76</v>
      </c>
      <c r="BF89">
        <v>2.4294702684075505E-3</v>
      </c>
    </row>
    <row r="90" spans="1:58" hidden="1">
      <c r="A90" s="370" t="s">
        <v>1820</v>
      </c>
      <c r="B90" s="370">
        <v>586.83000000000004</v>
      </c>
      <c r="C90" s="370">
        <v>586.33000000000004</v>
      </c>
      <c r="D90" s="370">
        <v>519.41</v>
      </c>
      <c r="E90" s="370">
        <v>651.48</v>
      </c>
      <c r="F90" s="370">
        <v>651.48</v>
      </c>
      <c r="G90" s="370">
        <v>885.84</v>
      </c>
      <c r="H90" s="370">
        <v>880.08</v>
      </c>
      <c r="I90" s="370">
        <v>980.14</v>
      </c>
      <c r="J90" s="370">
        <v>454.91</v>
      </c>
      <c r="K90" s="370">
        <v>978.87</v>
      </c>
      <c r="L90" s="370">
        <v>586.66</v>
      </c>
      <c r="M90" s="370">
        <v>653.72</v>
      </c>
      <c r="N90" s="370" t="s">
        <v>1820</v>
      </c>
      <c r="O90" s="370">
        <v>652.09</v>
      </c>
      <c r="P90" s="370">
        <v>652.04</v>
      </c>
      <c r="Q90" s="370">
        <v>981.32</v>
      </c>
      <c r="R90" s="370">
        <v>978.88</v>
      </c>
      <c r="S90" s="370">
        <v>485.89</v>
      </c>
      <c r="T90" s="370">
        <v>981.97</v>
      </c>
      <c r="U90" s="370">
        <v>576.85</v>
      </c>
      <c r="V90" s="370">
        <v>528</v>
      </c>
      <c r="W90" s="370">
        <v>527</v>
      </c>
      <c r="X90" s="370">
        <v>978.35</v>
      </c>
      <c r="Y90" s="370">
        <v>655.8</v>
      </c>
      <c r="Z90" s="370">
        <v>196.71</v>
      </c>
      <c r="AA90" s="370">
        <v>527</v>
      </c>
      <c r="AB90" s="370">
        <v>656.23</v>
      </c>
      <c r="AC90" s="370">
        <v>780.55</v>
      </c>
      <c r="AD90" s="370">
        <v>999.6</v>
      </c>
      <c r="AE90" s="370">
        <v>682.47</v>
      </c>
      <c r="AF90" s="370">
        <v>794.99</v>
      </c>
      <c r="AG90" s="370">
        <v>876.83</v>
      </c>
      <c r="AH90" s="370">
        <v>779.96</v>
      </c>
      <c r="AI90" s="370">
        <v>879.71</v>
      </c>
      <c r="AJ90" s="370">
        <v>389.98</v>
      </c>
      <c r="AK90" s="370">
        <v>981.65</v>
      </c>
      <c r="AL90" s="370">
        <v>392.07</v>
      </c>
      <c r="AM90" s="370">
        <v>1004.7</v>
      </c>
      <c r="AN90" s="370">
        <v>974.55</v>
      </c>
      <c r="AO90" s="370">
        <v>610.09</v>
      </c>
      <c r="AP90" s="370">
        <v>682.51</v>
      </c>
      <c r="AQ90" s="370">
        <v>975.2</v>
      </c>
      <c r="AR90" s="370">
        <v>876.83</v>
      </c>
      <c r="AS90" s="370">
        <v>559.94000000000005</v>
      </c>
      <c r="AT90" s="370" t="s">
        <v>1820</v>
      </c>
      <c r="AU90" s="370">
        <v>983.29</v>
      </c>
      <c r="AV90" s="370">
        <v>975.41</v>
      </c>
      <c r="AW90" s="370">
        <v>655.8</v>
      </c>
      <c r="AX90" s="370">
        <v>1023.56</v>
      </c>
      <c r="AY90" s="370">
        <v>1023.56</v>
      </c>
      <c r="AZ90" s="370">
        <v>420.6</v>
      </c>
      <c r="BA90" s="370">
        <v>974.95</v>
      </c>
      <c r="BB90" s="370" t="s">
        <v>1820</v>
      </c>
      <c r="BC90" s="99">
        <v>978.26</v>
      </c>
      <c r="BD90" s="99" t="s">
        <v>1820</v>
      </c>
      <c r="BE90">
        <v>885.03</v>
      </c>
      <c r="BF90">
        <v>2.208609334915955E-3</v>
      </c>
    </row>
    <row r="91" spans="1:58" hidden="1">
      <c r="A91" s="370" t="s">
        <v>1820</v>
      </c>
      <c r="B91" s="370">
        <v>587.42000000000007</v>
      </c>
      <c r="C91" s="370">
        <v>586.97500000000002</v>
      </c>
      <c r="D91" s="370">
        <v>519.9</v>
      </c>
      <c r="E91" s="370">
        <v>652.19499999999994</v>
      </c>
      <c r="F91" s="370">
        <v>652.19499999999994</v>
      </c>
      <c r="G91" s="370">
        <v>886.48</v>
      </c>
      <c r="H91" s="370">
        <v>880.78</v>
      </c>
      <c r="I91" s="370">
        <v>981.02</v>
      </c>
      <c r="J91" s="370">
        <v>455.245</v>
      </c>
      <c r="K91" s="370">
        <v>979.96</v>
      </c>
      <c r="L91" s="370">
        <v>586.91</v>
      </c>
      <c r="M91" s="370">
        <v>654.27500000000009</v>
      </c>
      <c r="N91" s="370" t="s">
        <v>1820</v>
      </c>
      <c r="O91" s="370">
        <v>652.43499999999995</v>
      </c>
      <c r="P91" s="370">
        <v>652.68000000000006</v>
      </c>
      <c r="Q91" s="370">
        <v>982.125</v>
      </c>
      <c r="R91" s="370">
        <v>979.96499999999992</v>
      </c>
      <c r="S91" s="370">
        <v>486.065</v>
      </c>
      <c r="T91" s="370">
        <v>982.93000000000006</v>
      </c>
      <c r="U91" s="370">
        <v>577.22500000000002</v>
      </c>
      <c r="V91" s="370">
        <v>528.5</v>
      </c>
      <c r="W91" s="370">
        <v>527.5</v>
      </c>
      <c r="X91" s="370">
        <v>979.59500000000003</v>
      </c>
      <c r="Y91" s="370">
        <v>656.4</v>
      </c>
      <c r="Z91" s="370">
        <v>196.98500000000001</v>
      </c>
      <c r="AA91" s="370">
        <v>527.5</v>
      </c>
      <c r="AB91" s="370">
        <v>656.72500000000002</v>
      </c>
      <c r="AC91" s="370">
        <v>780.625</v>
      </c>
      <c r="AD91" s="370">
        <v>999.875</v>
      </c>
      <c r="AE91" s="370">
        <v>682.87</v>
      </c>
      <c r="AF91" s="370">
        <v>795.10500000000002</v>
      </c>
      <c r="AG91" s="370">
        <v>877.43499999999995</v>
      </c>
      <c r="AH91" s="370">
        <v>780.42000000000007</v>
      </c>
      <c r="AI91" s="370">
        <v>880.17499999999995</v>
      </c>
      <c r="AJ91" s="370">
        <v>390.21000000000004</v>
      </c>
      <c r="AK91" s="370">
        <v>982.3</v>
      </c>
      <c r="AL91" s="370">
        <v>392.23500000000001</v>
      </c>
      <c r="AM91" s="370">
        <v>1004.995</v>
      </c>
      <c r="AN91" s="370">
        <v>974.96499999999992</v>
      </c>
      <c r="AO91" s="370">
        <v>610.18499999999995</v>
      </c>
      <c r="AP91" s="370">
        <v>682.74</v>
      </c>
      <c r="AQ91" s="370">
        <v>975.54</v>
      </c>
      <c r="AR91" s="370">
        <v>877.43499999999995</v>
      </c>
      <c r="AS91" s="370">
        <v>560.47</v>
      </c>
      <c r="AT91" s="370" t="s">
        <v>1820</v>
      </c>
      <c r="AU91" s="370">
        <v>984.18499999999995</v>
      </c>
      <c r="AV91" s="370">
        <v>975.88</v>
      </c>
      <c r="AW91" s="370">
        <v>656.4</v>
      </c>
      <c r="AX91" s="370">
        <v>1024.385</v>
      </c>
      <c r="AY91" s="370">
        <v>1024.9649999999999</v>
      </c>
      <c r="AZ91" s="370">
        <v>420.78500000000003</v>
      </c>
      <c r="BA91" s="370">
        <v>975.52500000000009</v>
      </c>
      <c r="BB91" s="370" t="s">
        <v>1820</v>
      </c>
      <c r="BC91" s="99">
        <v>979.46</v>
      </c>
      <c r="BD91" s="99" t="s">
        <v>1820</v>
      </c>
      <c r="BE91">
        <v>885.43499999999995</v>
      </c>
      <c r="BF91">
        <v>1.8405077790966291E-3</v>
      </c>
    </row>
    <row r="92" spans="1:58" hidden="1">
      <c r="A92" s="370" t="s">
        <v>1820</v>
      </c>
      <c r="B92" s="370">
        <v>588.01</v>
      </c>
      <c r="C92" s="370">
        <v>587.62</v>
      </c>
      <c r="D92" s="370">
        <v>520.39</v>
      </c>
      <c r="E92" s="370">
        <v>652.91</v>
      </c>
      <c r="F92" s="370">
        <v>652.91</v>
      </c>
      <c r="G92" s="370">
        <v>887.12</v>
      </c>
      <c r="H92" s="370">
        <v>881.48</v>
      </c>
      <c r="I92" s="370">
        <v>981.9</v>
      </c>
      <c r="J92" s="370">
        <v>455.58</v>
      </c>
      <c r="K92" s="370">
        <v>981.05</v>
      </c>
      <c r="L92" s="370">
        <v>587.16</v>
      </c>
      <c r="M92" s="370">
        <v>654.83000000000004</v>
      </c>
      <c r="N92" s="370" t="s">
        <v>1820</v>
      </c>
      <c r="O92" s="370">
        <v>652.78</v>
      </c>
      <c r="P92" s="370">
        <v>653.32000000000005</v>
      </c>
      <c r="Q92" s="370">
        <v>982.93</v>
      </c>
      <c r="R92" s="370">
        <v>981.05</v>
      </c>
      <c r="S92" s="370">
        <v>486.24</v>
      </c>
      <c r="T92" s="370">
        <v>983.89</v>
      </c>
      <c r="U92" s="370">
        <v>577.6</v>
      </c>
      <c r="V92" s="370">
        <v>529</v>
      </c>
      <c r="W92" s="370">
        <v>528</v>
      </c>
      <c r="X92" s="370">
        <v>980.84</v>
      </c>
      <c r="Y92" s="370">
        <v>657</v>
      </c>
      <c r="Z92" s="370">
        <v>197.26</v>
      </c>
      <c r="AA92" s="370">
        <v>528</v>
      </c>
      <c r="AB92" s="370">
        <v>657.22</v>
      </c>
      <c r="AC92" s="370">
        <v>780.7</v>
      </c>
      <c r="AD92" s="370">
        <v>1000.15</v>
      </c>
      <c r="AE92" s="370">
        <v>683.27</v>
      </c>
      <c r="AF92" s="370">
        <v>795.22</v>
      </c>
      <c r="AG92" s="370">
        <v>878.04</v>
      </c>
      <c r="AH92" s="370">
        <v>780.88</v>
      </c>
      <c r="AI92" s="370">
        <v>880.64</v>
      </c>
      <c r="AJ92" s="370">
        <v>390.44</v>
      </c>
      <c r="AK92" s="370">
        <v>982.95</v>
      </c>
      <c r="AL92" s="370">
        <v>392.4</v>
      </c>
      <c r="AM92" s="370">
        <v>1005.29</v>
      </c>
      <c r="AN92" s="370">
        <v>975.38</v>
      </c>
      <c r="AO92" s="370">
        <v>610.28</v>
      </c>
      <c r="AP92" s="370">
        <v>682.97</v>
      </c>
      <c r="AQ92" s="370">
        <v>975.88</v>
      </c>
      <c r="AR92" s="370">
        <v>878.04</v>
      </c>
      <c r="AS92" s="370">
        <v>561</v>
      </c>
      <c r="AT92" s="370" t="s">
        <v>1820</v>
      </c>
      <c r="AU92" s="370">
        <v>985.08</v>
      </c>
      <c r="AV92" s="370">
        <v>976.35</v>
      </c>
      <c r="AW92" s="370">
        <v>657</v>
      </c>
      <c r="AX92" s="370">
        <v>1025.21</v>
      </c>
      <c r="AY92" s="370">
        <v>1026.3699999999999</v>
      </c>
      <c r="AZ92" s="370">
        <v>420.97</v>
      </c>
      <c r="BA92" s="370">
        <v>976.1</v>
      </c>
      <c r="BB92" s="370" t="s">
        <v>1820</v>
      </c>
      <c r="BC92" s="99">
        <v>980.66</v>
      </c>
      <c r="BD92" s="99" t="s">
        <v>1820</v>
      </c>
      <c r="BE92">
        <v>885.84</v>
      </c>
      <c r="BF92">
        <v>1.4724062232773034E-3</v>
      </c>
    </row>
    <row r="93" spans="1:58" hidden="1">
      <c r="A93" s="370" t="s">
        <v>1820</v>
      </c>
      <c r="B93" s="370">
        <v>588.58500000000004</v>
      </c>
      <c r="C93" s="370">
        <v>588.22</v>
      </c>
      <c r="D93" s="370">
        <v>520.88</v>
      </c>
      <c r="E93" s="370">
        <v>653.57500000000005</v>
      </c>
      <c r="F93" s="370">
        <v>653.57500000000005</v>
      </c>
      <c r="G93" s="370">
        <v>887.77</v>
      </c>
      <c r="H93" s="370">
        <v>882.28</v>
      </c>
      <c r="I93" s="370">
        <v>982.95</v>
      </c>
      <c r="J93" s="370">
        <v>456.065</v>
      </c>
      <c r="K93" s="370">
        <v>982.06</v>
      </c>
      <c r="L93" s="370">
        <v>587.82500000000005</v>
      </c>
      <c r="M93" s="370">
        <v>655.34500000000003</v>
      </c>
      <c r="N93" s="370" t="s">
        <v>1820</v>
      </c>
      <c r="O93" s="370">
        <v>653.43000000000006</v>
      </c>
      <c r="P93" s="370">
        <v>653.96500000000003</v>
      </c>
      <c r="Q93" s="370">
        <v>983.73</v>
      </c>
      <c r="R93" s="370">
        <v>982.06500000000005</v>
      </c>
      <c r="S93" s="370">
        <v>486.79500000000002</v>
      </c>
      <c r="T93" s="370">
        <v>985</v>
      </c>
      <c r="U93" s="370">
        <v>577.96</v>
      </c>
      <c r="V93" s="370">
        <v>529.29999999999995</v>
      </c>
      <c r="W93" s="370">
        <v>528.5</v>
      </c>
      <c r="X93" s="370">
        <v>982.08</v>
      </c>
      <c r="Y93" s="370">
        <v>657.6</v>
      </c>
      <c r="Z93" s="370">
        <v>197.28</v>
      </c>
      <c r="AA93" s="370">
        <v>528.5</v>
      </c>
      <c r="AB93" s="370">
        <v>657.71</v>
      </c>
      <c r="AC93" s="370">
        <v>781.21</v>
      </c>
      <c r="AD93" s="370">
        <v>1000.22</v>
      </c>
      <c r="AE93" s="370">
        <v>683.89499999999998</v>
      </c>
      <c r="AF93" s="370">
        <v>795.40000000000009</v>
      </c>
      <c r="AG93" s="370">
        <v>879.52499999999998</v>
      </c>
      <c r="AH93" s="370">
        <v>781.59500000000003</v>
      </c>
      <c r="AI93" s="370">
        <v>881.36500000000001</v>
      </c>
      <c r="AJ93" s="370">
        <v>390.8</v>
      </c>
      <c r="AK93" s="370">
        <v>983.85</v>
      </c>
      <c r="AL93" s="370">
        <v>392.83499999999998</v>
      </c>
      <c r="AM93" s="370">
        <v>1005.5799999999999</v>
      </c>
      <c r="AN93" s="370">
        <v>976.97</v>
      </c>
      <c r="AO93" s="370">
        <v>610.91499999999996</v>
      </c>
      <c r="AP93" s="370">
        <v>683.31500000000005</v>
      </c>
      <c r="AQ93" s="370">
        <v>977.27499999999998</v>
      </c>
      <c r="AR93" s="370">
        <v>879.52499999999998</v>
      </c>
      <c r="AS93" s="370">
        <v>561.53</v>
      </c>
      <c r="AT93" s="370" t="s">
        <v>1820</v>
      </c>
      <c r="AU93" s="370">
        <v>985.97500000000002</v>
      </c>
      <c r="AV93" s="370">
        <v>977.96</v>
      </c>
      <c r="AW93" s="370">
        <v>657.6</v>
      </c>
      <c r="AX93" s="370">
        <v>1026.8050000000001</v>
      </c>
      <c r="AY93" s="370">
        <v>1027.7750000000001</v>
      </c>
      <c r="AZ93" s="370">
        <v>421.625</v>
      </c>
      <c r="BA93" s="370">
        <v>977.75</v>
      </c>
      <c r="BB93" s="370" t="s">
        <v>1820</v>
      </c>
      <c r="BC93" s="99">
        <v>981.85500000000002</v>
      </c>
      <c r="BD93" s="99" t="s">
        <v>1820</v>
      </c>
      <c r="BE93">
        <v>887.245</v>
      </c>
      <c r="BF93">
        <v>1.3987859121134382E-3</v>
      </c>
    </row>
    <row r="94" spans="1:58" hidden="1">
      <c r="A94" s="370" t="s">
        <v>1820</v>
      </c>
      <c r="B94" s="370">
        <v>589.16</v>
      </c>
      <c r="C94" s="370">
        <v>588.82000000000005</v>
      </c>
      <c r="D94" s="370">
        <v>521.37</v>
      </c>
      <c r="E94" s="370">
        <v>654.24</v>
      </c>
      <c r="F94" s="370">
        <v>654.24</v>
      </c>
      <c r="G94" s="370">
        <v>888.42</v>
      </c>
      <c r="H94" s="370">
        <v>883.08</v>
      </c>
      <c r="I94" s="370">
        <v>984</v>
      </c>
      <c r="J94" s="370">
        <v>456.55</v>
      </c>
      <c r="K94" s="370">
        <v>983.07</v>
      </c>
      <c r="L94" s="370">
        <v>588.49</v>
      </c>
      <c r="M94" s="370">
        <v>655.86</v>
      </c>
      <c r="N94" s="370" t="s">
        <v>1820</v>
      </c>
      <c r="O94" s="370">
        <v>654.08000000000004</v>
      </c>
      <c r="P94" s="370">
        <v>654.61</v>
      </c>
      <c r="Q94" s="370">
        <v>984.53</v>
      </c>
      <c r="R94" s="370">
        <v>983.08</v>
      </c>
      <c r="S94" s="370">
        <v>487.35</v>
      </c>
      <c r="T94" s="370">
        <v>986.11</v>
      </c>
      <c r="U94" s="370">
        <v>578.32000000000005</v>
      </c>
      <c r="V94" s="370">
        <v>529.6</v>
      </c>
      <c r="W94" s="370">
        <v>529</v>
      </c>
      <c r="X94" s="370">
        <v>983.32</v>
      </c>
      <c r="Y94" s="370">
        <v>658.2</v>
      </c>
      <c r="Z94" s="370">
        <v>197.3</v>
      </c>
      <c r="AA94" s="370">
        <v>529</v>
      </c>
      <c r="AB94" s="370">
        <v>658.2</v>
      </c>
      <c r="AC94" s="370">
        <v>781.72</v>
      </c>
      <c r="AD94" s="370">
        <v>1000.29</v>
      </c>
      <c r="AE94" s="370">
        <v>684.52</v>
      </c>
      <c r="AF94" s="370">
        <v>795.58</v>
      </c>
      <c r="AG94" s="370">
        <v>881.01</v>
      </c>
      <c r="AH94" s="370">
        <v>782.31</v>
      </c>
      <c r="AI94" s="370">
        <v>882.09</v>
      </c>
      <c r="AJ94" s="370">
        <v>391.16</v>
      </c>
      <c r="AK94" s="370">
        <v>984.75</v>
      </c>
      <c r="AL94" s="370">
        <v>393.27</v>
      </c>
      <c r="AM94" s="370">
        <v>1005.87</v>
      </c>
      <c r="AN94" s="370">
        <v>978.56</v>
      </c>
      <c r="AO94" s="370">
        <v>611.54999999999995</v>
      </c>
      <c r="AP94" s="370">
        <v>683.66</v>
      </c>
      <c r="AQ94" s="370">
        <v>978.67</v>
      </c>
      <c r="AR94" s="370">
        <v>881.01</v>
      </c>
      <c r="AS94" s="370">
        <v>562.05999999999995</v>
      </c>
      <c r="AT94" s="370" t="s">
        <v>1820</v>
      </c>
      <c r="AU94" s="370">
        <v>986.87</v>
      </c>
      <c r="AV94" s="370">
        <v>979.57</v>
      </c>
      <c r="AW94" s="370">
        <v>658.2</v>
      </c>
      <c r="AX94" s="370">
        <v>1028.4000000000001</v>
      </c>
      <c r="AY94" s="370">
        <v>1029.18</v>
      </c>
      <c r="AZ94" s="370">
        <v>422.28</v>
      </c>
      <c r="BA94" s="370">
        <v>979.4</v>
      </c>
      <c r="BB94" s="370" t="s">
        <v>1820</v>
      </c>
      <c r="BC94" s="99">
        <v>983.05</v>
      </c>
      <c r="BD94" s="99" t="s">
        <v>1820</v>
      </c>
      <c r="BE94">
        <v>888.65</v>
      </c>
      <c r="BF94">
        <v>1.325165600949573E-3</v>
      </c>
    </row>
    <row r="95" spans="1:58" hidden="1">
      <c r="A95" s="370" t="s">
        <v>1820</v>
      </c>
      <c r="B95" s="370">
        <v>589.73</v>
      </c>
      <c r="C95" s="370">
        <v>589.41499999999996</v>
      </c>
      <c r="D95" s="370">
        <v>521.495</v>
      </c>
      <c r="E95" s="370">
        <v>654.90499999999997</v>
      </c>
      <c r="F95" s="370">
        <v>654.90499999999997</v>
      </c>
      <c r="G95" s="370">
        <v>889.32999999999993</v>
      </c>
      <c r="H95" s="370">
        <v>883.88</v>
      </c>
      <c r="I95" s="370">
        <v>985.06500000000005</v>
      </c>
      <c r="J95" s="370">
        <v>456.935</v>
      </c>
      <c r="K95" s="370">
        <v>984.08</v>
      </c>
      <c r="L95" s="370">
        <v>588.84</v>
      </c>
      <c r="M95" s="370">
        <v>656.48</v>
      </c>
      <c r="N95" s="370" t="s">
        <v>1820</v>
      </c>
      <c r="O95" s="370">
        <v>654.73</v>
      </c>
      <c r="P95" s="370">
        <v>655.25</v>
      </c>
      <c r="Q95" s="370">
        <v>985.31500000000005</v>
      </c>
      <c r="R95" s="370">
        <v>984.09</v>
      </c>
      <c r="S95" s="370">
        <v>487.53</v>
      </c>
      <c r="T95" s="370">
        <v>986.29500000000007</v>
      </c>
      <c r="U95" s="370">
        <v>578.67499999999995</v>
      </c>
      <c r="V95" s="370">
        <v>530.40000000000009</v>
      </c>
      <c r="W95" s="370">
        <v>529.5</v>
      </c>
      <c r="X95" s="370">
        <v>983.72</v>
      </c>
      <c r="Y95" s="370">
        <v>658.99</v>
      </c>
      <c r="Z95" s="370">
        <v>197.47</v>
      </c>
      <c r="AA95" s="370">
        <v>529.5</v>
      </c>
      <c r="AB95" s="370">
        <v>658.99</v>
      </c>
      <c r="AC95" s="370">
        <v>782.99</v>
      </c>
      <c r="AD95" s="370">
        <v>1001.41</v>
      </c>
      <c r="AE95" s="370">
        <v>685.495</v>
      </c>
      <c r="AF95" s="370">
        <v>795.98500000000001</v>
      </c>
      <c r="AG95" s="370">
        <v>882.495</v>
      </c>
      <c r="AH95" s="370">
        <v>783.93499999999995</v>
      </c>
      <c r="AI95" s="370">
        <v>883.73500000000001</v>
      </c>
      <c r="AJ95" s="370">
        <v>391.28</v>
      </c>
      <c r="AK95" s="370">
        <v>985.64499999999998</v>
      </c>
      <c r="AL95" s="370">
        <v>393.69</v>
      </c>
      <c r="AM95" s="370">
        <v>1006.165</v>
      </c>
      <c r="AN95" s="370">
        <v>980.15</v>
      </c>
      <c r="AO95" s="370">
        <v>612.17999999999995</v>
      </c>
      <c r="AP95" s="370">
        <v>684.32500000000005</v>
      </c>
      <c r="AQ95" s="370">
        <v>980.44499999999994</v>
      </c>
      <c r="AR95" s="370">
        <v>882.495</v>
      </c>
      <c r="AS95" s="370">
        <v>562.59500000000003</v>
      </c>
      <c r="AT95" s="370" t="s">
        <v>1820</v>
      </c>
      <c r="AU95" s="370">
        <v>987.14</v>
      </c>
      <c r="AV95" s="370">
        <v>981.17499999999995</v>
      </c>
      <c r="AW95" s="370">
        <v>658.99</v>
      </c>
      <c r="AX95" s="370">
        <v>1030</v>
      </c>
      <c r="AY95" s="370">
        <v>1030.58</v>
      </c>
      <c r="AZ95" s="370">
        <v>422.5</v>
      </c>
      <c r="BA95" s="370">
        <v>981.05</v>
      </c>
      <c r="BB95" s="370" t="s">
        <v>1820</v>
      </c>
      <c r="BC95" s="99">
        <v>983.32500000000005</v>
      </c>
      <c r="BD95" s="99" t="s">
        <v>1820</v>
      </c>
      <c r="BE95">
        <v>888.73500000000001</v>
      </c>
      <c r="BF95">
        <v>1.1779249786218427E-3</v>
      </c>
    </row>
    <row r="96" spans="1:58" hidden="1">
      <c r="A96" s="370" t="s">
        <v>1820</v>
      </c>
      <c r="B96" s="370">
        <v>590.29999999999995</v>
      </c>
      <c r="C96" s="370">
        <v>590.01</v>
      </c>
      <c r="D96" s="370">
        <v>521.62</v>
      </c>
      <c r="E96" s="370">
        <v>655.57</v>
      </c>
      <c r="F96" s="370">
        <v>655.57</v>
      </c>
      <c r="G96" s="370">
        <v>890.24</v>
      </c>
      <c r="H96" s="370">
        <v>884.68</v>
      </c>
      <c r="I96" s="370">
        <v>986.13</v>
      </c>
      <c r="J96" s="370">
        <v>457.32</v>
      </c>
      <c r="K96" s="370">
        <v>985.09</v>
      </c>
      <c r="L96" s="370">
        <v>589.19000000000005</v>
      </c>
      <c r="M96" s="370">
        <v>657.1</v>
      </c>
      <c r="N96" s="370" t="s">
        <v>1820</v>
      </c>
      <c r="O96" s="370">
        <v>655.38</v>
      </c>
      <c r="P96" s="370">
        <v>655.89</v>
      </c>
      <c r="Q96" s="370">
        <v>986.1</v>
      </c>
      <c r="R96" s="370">
        <v>985.1</v>
      </c>
      <c r="S96" s="370">
        <v>487.71</v>
      </c>
      <c r="T96" s="370">
        <v>986.48</v>
      </c>
      <c r="U96" s="370">
        <v>579.03</v>
      </c>
      <c r="V96" s="370">
        <v>531.20000000000005</v>
      </c>
      <c r="W96" s="370">
        <v>530</v>
      </c>
      <c r="X96" s="370">
        <v>984.12</v>
      </c>
      <c r="Y96" s="370">
        <v>659.78</v>
      </c>
      <c r="Z96" s="370">
        <v>197.64</v>
      </c>
      <c r="AA96" s="370">
        <v>530</v>
      </c>
      <c r="AB96" s="370">
        <v>659.78</v>
      </c>
      <c r="AC96" s="370">
        <v>784.26</v>
      </c>
      <c r="AD96" s="370">
        <v>1002.53</v>
      </c>
      <c r="AE96" s="370">
        <v>686.47</v>
      </c>
      <c r="AF96" s="370">
        <v>796.39</v>
      </c>
      <c r="AG96" s="370">
        <v>883.98</v>
      </c>
      <c r="AH96" s="370">
        <v>785.56</v>
      </c>
      <c r="AI96" s="370">
        <v>885.38</v>
      </c>
      <c r="AJ96" s="370">
        <v>391.4</v>
      </c>
      <c r="AK96" s="370">
        <v>986.54</v>
      </c>
      <c r="AL96" s="370">
        <v>394.11</v>
      </c>
      <c r="AM96" s="370">
        <v>1006.46</v>
      </c>
      <c r="AN96" s="370">
        <v>981.74</v>
      </c>
      <c r="AO96" s="370">
        <v>612.80999999999995</v>
      </c>
      <c r="AP96" s="370">
        <v>684.99</v>
      </c>
      <c r="AQ96" s="370">
        <v>982.22</v>
      </c>
      <c r="AR96" s="370">
        <v>883.98</v>
      </c>
      <c r="AS96" s="370">
        <v>563.13</v>
      </c>
      <c r="AT96" s="370" t="s">
        <v>1820</v>
      </c>
      <c r="AU96" s="370">
        <v>987.41</v>
      </c>
      <c r="AV96" s="370">
        <v>982.78</v>
      </c>
      <c r="AW96" s="370">
        <v>659.78</v>
      </c>
      <c r="AX96" s="370">
        <v>1031.5999999999999</v>
      </c>
      <c r="AY96" s="370">
        <v>1031.98</v>
      </c>
      <c r="AZ96" s="370">
        <v>422.72</v>
      </c>
      <c r="BA96" s="370">
        <v>982.7</v>
      </c>
      <c r="BB96" s="370" t="s">
        <v>1820</v>
      </c>
      <c r="BC96" s="99">
        <v>983.6</v>
      </c>
      <c r="BD96" s="99" t="s">
        <v>1820</v>
      </c>
      <c r="BE96">
        <v>888.82</v>
      </c>
      <c r="BF96">
        <v>1.0306843562941125E-3</v>
      </c>
    </row>
    <row r="97" spans="1:58" hidden="1">
      <c r="A97" s="370" t="s">
        <v>1820</v>
      </c>
      <c r="B97" s="370">
        <v>590.71</v>
      </c>
      <c r="C97" s="370">
        <v>590.38499999999999</v>
      </c>
      <c r="D97" s="370">
        <v>522.11</v>
      </c>
      <c r="E97" s="370">
        <v>655.99</v>
      </c>
      <c r="F97" s="370">
        <v>655.99</v>
      </c>
      <c r="G97" s="370">
        <v>890.82500000000005</v>
      </c>
      <c r="H97" s="370">
        <v>885.39499999999998</v>
      </c>
      <c r="I97" s="370">
        <v>986.76499999999999</v>
      </c>
      <c r="J97" s="370">
        <v>457.85500000000002</v>
      </c>
      <c r="K97" s="370">
        <v>985.70500000000004</v>
      </c>
      <c r="L97" s="370">
        <v>589.8900000000001</v>
      </c>
      <c r="M97" s="370">
        <v>657.99</v>
      </c>
      <c r="N97" s="370" t="s">
        <v>1820</v>
      </c>
      <c r="O97" s="370">
        <v>656.03</v>
      </c>
      <c r="P97" s="370">
        <v>656.34500000000003</v>
      </c>
      <c r="Q97" s="370">
        <v>986.88499999999999</v>
      </c>
      <c r="R97" s="370">
        <v>985.71500000000003</v>
      </c>
      <c r="S97" s="370">
        <v>488.11500000000001</v>
      </c>
      <c r="T97" s="370">
        <v>987.33500000000004</v>
      </c>
      <c r="U97" s="370">
        <v>579.53</v>
      </c>
      <c r="V97" s="370">
        <v>531.53500000000008</v>
      </c>
      <c r="W97" s="370">
        <v>530.5</v>
      </c>
      <c r="X97" s="370">
        <v>984.52499999999998</v>
      </c>
      <c r="Y97" s="370">
        <v>660.56500000000005</v>
      </c>
      <c r="Z97" s="370">
        <v>197.95499999999998</v>
      </c>
      <c r="AA97" s="370">
        <v>530.5</v>
      </c>
      <c r="AB97" s="370">
        <v>660.56500000000005</v>
      </c>
      <c r="AC97" s="370">
        <v>785.52499999999998</v>
      </c>
      <c r="AD97" s="370">
        <v>1003.65</v>
      </c>
      <c r="AE97" s="370">
        <v>687.44</v>
      </c>
      <c r="AF97" s="370">
        <v>796.79500000000007</v>
      </c>
      <c r="AG97" s="370">
        <v>885.46500000000003</v>
      </c>
      <c r="AH97" s="370">
        <v>787.18</v>
      </c>
      <c r="AI97" s="370">
        <v>887.02</v>
      </c>
      <c r="AJ97" s="370">
        <v>392.17499999999995</v>
      </c>
      <c r="AK97" s="370">
        <v>987.74</v>
      </c>
      <c r="AL97" s="370">
        <v>394.61</v>
      </c>
      <c r="AM97" s="370">
        <v>1006.75</v>
      </c>
      <c r="AN97" s="370">
        <v>983.32999999999993</v>
      </c>
      <c r="AO97" s="370">
        <v>613.44499999999994</v>
      </c>
      <c r="AP97" s="370">
        <v>686.32500000000005</v>
      </c>
      <c r="AQ97" s="370">
        <v>983.33500000000004</v>
      </c>
      <c r="AR97" s="370">
        <v>885.46500000000003</v>
      </c>
      <c r="AS97" s="370">
        <v>563.66000000000008</v>
      </c>
      <c r="AT97" s="370" t="s">
        <v>1820</v>
      </c>
      <c r="AU97" s="370">
        <v>987.68000000000006</v>
      </c>
      <c r="AV97" s="370">
        <v>984.39</v>
      </c>
      <c r="AW97" s="370">
        <v>660.56500000000005</v>
      </c>
      <c r="AX97" s="370">
        <v>1033.1949999999999</v>
      </c>
      <c r="AY97" s="370">
        <v>1033.385</v>
      </c>
      <c r="AZ97" s="370">
        <v>423.39499999999998</v>
      </c>
      <c r="BA97" s="370">
        <v>984.35</v>
      </c>
      <c r="BB97" s="370" t="s">
        <v>1820</v>
      </c>
      <c r="BC97" s="99">
        <v>984.16000000000008</v>
      </c>
      <c r="BD97" s="99" t="s">
        <v>1820</v>
      </c>
      <c r="BE97">
        <v>889.43499999999995</v>
      </c>
      <c r="BF97">
        <v>8.8344373396638206E-4</v>
      </c>
    </row>
    <row r="98" spans="1:58" hidden="1">
      <c r="A98" s="370" t="s">
        <v>1820</v>
      </c>
      <c r="B98" s="370">
        <v>591.12</v>
      </c>
      <c r="C98" s="370">
        <v>590.76</v>
      </c>
      <c r="D98" s="370">
        <v>522.6</v>
      </c>
      <c r="E98" s="370">
        <v>656.41</v>
      </c>
      <c r="F98" s="370">
        <v>656.41</v>
      </c>
      <c r="G98" s="370">
        <v>891.41</v>
      </c>
      <c r="H98" s="370">
        <v>886.11</v>
      </c>
      <c r="I98" s="370">
        <v>987.4</v>
      </c>
      <c r="J98" s="370">
        <v>458.39</v>
      </c>
      <c r="K98" s="370">
        <v>986.32</v>
      </c>
      <c r="L98" s="370">
        <v>590.59</v>
      </c>
      <c r="M98" s="370">
        <v>658.88</v>
      </c>
      <c r="N98" s="370" t="s">
        <v>1820</v>
      </c>
      <c r="O98" s="370">
        <v>656.68</v>
      </c>
      <c r="P98" s="370">
        <v>656.8</v>
      </c>
      <c r="Q98" s="370">
        <v>987.67</v>
      </c>
      <c r="R98" s="370">
        <v>986.33</v>
      </c>
      <c r="S98" s="370">
        <v>488.52</v>
      </c>
      <c r="T98" s="370">
        <v>988.19</v>
      </c>
      <c r="U98" s="370">
        <v>580.03</v>
      </c>
      <c r="V98" s="370">
        <v>531.87</v>
      </c>
      <c r="W98" s="370">
        <v>531</v>
      </c>
      <c r="X98" s="370">
        <v>984.93</v>
      </c>
      <c r="Y98" s="370">
        <v>661.35</v>
      </c>
      <c r="Z98" s="370">
        <v>198.27</v>
      </c>
      <c r="AA98" s="370">
        <v>531</v>
      </c>
      <c r="AB98" s="370">
        <v>661.35</v>
      </c>
      <c r="AC98" s="370">
        <v>786.79</v>
      </c>
      <c r="AD98" s="370">
        <v>1004.77</v>
      </c>
      <c r="AE98" s="370">
        <v>688.41</v>
      </c>
      <c r="AF98" s="370">
        <v>797.2</v>
      </c>
      <c r="AG98" s="370">
        <v>886.95</v>
      </c>
      <c r="AH98" s="370">
        <v>788.8</v>
      </c>
      <c r="AI98" s="370">
        <v>888.66</v>
      </c>
      <c r="AJ98" s="370">
        <v>392.95</v>
      </c>
      <c r="AK98" s="370">
        <v>988.94</v>
      </c>
      <c r="AL98" s="370">
        <v>395.11</v>
      </c>
      <c r="AM98" s="370">
        <v>1007.04</v>
      </c>
      <c r="AN98" s="370">
        <v>984.92</v>
      </c>
      <c r="AO98" s="370">
        <v>614.08000000000004</v>
      </c>
      <c r="AP98" s="370">
        <v>687.66</v>
      </c>
      <c r="AQ98" s="370">
        <v>984.45</v>
      </c>
      <c r="AR98" s="370">
        <v>886.95</v>
      </c>
      <c r="AS98" s="370">
        <v>564.19000000000005</v>
      </c>
      <c r="AT98" s="370" t="s">
        <v>1820</v>
      </c>
      <c r="AU98" s="370">
        <v>987.95</v>
      </c>
      <c r="AV98" s="370">
        <v>986</v>
      </c>
      <c r="AW98" s="370">
        <v>661.35</v>
      </c>
      <c r="AX98" s="370">
        <v>1034.79</v>
      </c>
      <c r="AY98" s="370">
        <v>1034.79</v>
      </c>
      <c r="AZ98" s="370">
        <v>424.07</v>
      </c>
      <c r="BA98" s="370">
        <v>986</v>
      </c>
      <c r="BB98" s="370" t="s">
        <v>1820</v>
      </c>
      <c r="BC98" s="99">
        <v>984.72</v>
      </c>
      <c r="BD98" s="99" t="s">
        <v>1820</v>
      </c>
      <c r="BE98">
        <v>890.05</v>
      </c>
      <c r="BF98">
        <v>7.3620311163865172E-4</v>
      </c>
    </row>
    <row r="99" spans="1:58" hidden="1">
      <c r="A99" s="370" t="s">
        <v>1820</v>
      </c>
      <c r="B99" s="370">
        <v>591.53</v>
      </c>
      <c r="C99" s="370">
        <v>591.255</v>
      </c>
      <c r="D99" s="370">
        <v>522.97500000000002</v>
      </c>
      <c r="E99" s="370">
        <v>656.96</v>
      </c>
      <c r="F99" s="370">
        <v>656.96</v>
      </c>
      <c r="G99" s="370">
        <v>891.99</v>
      </c>
      <c r="H99" s="370">
        <v>886.94499999999994</v>
      </c>
      <c r="I99" s="370">
        <v>987.96</v>
      </c>
      <c r="J99" s="370">
        <v>458.4</v>
      </c>
      <c r="K99" s="370">
        <v>987.12</v>
      </c>
      <c r="L99" s="370">
        <v>590.80500000000006</v>
      </c>
      <c r="M99" s="370">
        <v>658.97</v>
      </c>
      <c r="N99" s="370" t="s">
        <v>1820</v>
      </c>
      <c r="O99" s="370">
        <v>656.84500000000003</v>
      </c>
      <c r="P99" s="370">
        <v>657.255</v>
      </c>
      <c r="Q99" s="370">
        <v>988.66499999999996</v>
      </c>
      <c r="R99" s="370">
        <v>987.125</v>
      </c>
      <c r="S99" s="370">
        <v>488.72</v>
      </c>
      <c r="T99" s="370">
        <v>989.20500000000004</v>
      </c>
      <c r="U99" s="370">
        <v>580.41999999999996</v>
      </c>
      <c r="V99" s="370">
        <v>532.20000000000005</v>
      </c>
      <c r="W99" s="370">
        <v>531.5</v>
      </c>
      <c r="X99" s="370">
        <v>985.32999999999993</v>
      </c>
      <c r="Y99" s="370">
        <v>661.89</v>
      </c>
      <c r="Z99" s="370">
        <v>198.43</v>
      </c>
      <c r="AA99" s="370">
        <v>531.5</v>
      </c>
      <c r="AB99" s="370">
        <v>662.14</v>
      </c>
      <c r="AC99" s="370">
        <v>788.06</v>
      </c>
      <c r="AD99" s="370">
        <v>1005.89</v>
      </c>
      <c r="AE99" s="370">
        <v>689.38499999999999</v>
      </c>
      <c r="AF99" s="370">
        <v>797.22500000000002</v>
      </c>
      <c r="AG99" s="370">
        <v>887.02500000000009</v>
      </c>
      <c r="AH99" s="370">
        <v>788.89</v>
      </c>
      <c r="AI99" s="370">
        <v>888.755</v>
      </c>
      <c r="AJ99" s="370">
        <v>393.72</v>
      </c>
      <c r="AK99" s="370">
        <v>990.1400000000001</v>
      </c>
      <c r="AL99" s="370">
        <v>395.24</v>
      </c>
      <c r="AM99" s="370">
        <v>1007.045</v>
      </c>
      <c r="AN99" s="370">
        <v>985.72499999999991</v>
      </c>
      <c r="AO99" s="370">
        <v>614.53</v>
      </c>
      <c r="AP99" s="370">
        <v>688.99</v>
      </c>
      <c r="AQ99" s="370">
        <v>985.56</v>
      </c>
      <c r="AR99" s="370">
        <v>887.02500000000009</v>
      </c>
      <c r="AS99" s="370">
        <v>564.72</v>
      </c>
      <c r="AT99" s="370" t="s">
        <v>1820</v>
      </c>
      <c r="AU99" s="370">
        <v>989.04</v>
      </c>
      <c r="AV99" s="370">
        <v>987.06500000000005</v>
      </c>
      <c r="AW99" s="370">
        <v>661.89</v>
      </c>
      <c r="AX99" s="370">
        <v>1035.29</v>
      </c>
      <c r="AY99" s="370">
        <v>1035.675</v>
      </c>
      <c r="AZ99" s="370">
        <v>424.72</v>
      </c>
      <c r="BA99" s="370">
        <v>986.56999999999994</v>
      </c>
      <c r="BB99" s="370" t="s">
        <v>1820</v>
      </c>
      <c r="BC99" s="99">
        <v>985.28</v>
      </c>
      <c r="BD99" s="99" t="s">
        <v>1820</v>
      </c>
      <c r="BE99">
        <v>890.17</v>
      </c>
      <c r="BF99">
        <v>6.625828004747866E-4</v>
      </c>
    </row>
    <row r="100" spans="1:58" hidden="1">
      <c r="A100" s="370" t="s">
        <v>1820</v>
      </c>
      <c r="B100" s="370">
        <v>591.94000000000005</v>
      </c>
      <c r="C100" s="370">
        <v>591.75</v>
      </c>
      <c r="D100" s="370">
        <v>523.35</v>
      </c>
      <c r="E100" s="370">
        <v>657.51</v>
      </c>
      <c r="F100" s="370">
        <v>657.51</v>
      </c>
      <c r="G100" s="370">
        <v>892.57</v>
      </c>
      <c r="H100" s="370">
        <v>887.78</v>
      </c>
      <c r="I100" s="370">
        <v>988.52</v>
      </c>
      <c r="J100" s="370">
        <v>458.41</v>
      </c>
      <c r="K100" s="370">
        <v>987.92</v>
      </c>
      <c r="L100" s="370">
        <v>591.02</v>
      </c>
      <c r="M100" s="370">
        <v>659.06</v>
      </c>
      <c r="N100" s="370" t="s">
        <v>1820</v>
      </c>
      <c r="O100" s="370">
        <v>657.01</v>
      </c>
      <c r="P100" s="370">
        <v>657.71</v>
      </c>
      <c r="Q100" s="370">
        <v>989.66</v>
      </c>
      <c r="R100" s="370">
        <v>987.92</v>
      </c>
      <c r="S100" s="370">
        <v>488.92</v>
      </c>
      <c r="T100" s="370">
        <v>990.22</v>
      </c>
      <c r="U100" s="370">
        <v>580.80999999999995</v>
      </c>
      <c r="V100" s="370">
        <v>532.53</v>
      </c>
      <c r="W100" s="370">
        <v>532</v>
      </c>
      <c r="X100" s="370">
        <v>985.73</v>
      </c>
      <c r="Y100" s="370">
        <v>662.43</v>
      </c>
      <c r="Z100" s="370">
        <v>198.59</v>
      </c>
      <c r="AA100" s="370">
        <v>532</v>
      </c>
      <c r="AB100" s="370">
        <v>662.93</v>
      </c>
      <c r="AC100" s="370">
        <v>789.33</v>
      </c>
      <c r="AD100" s="370">
        <v>1007.01</v>
      </c>
      <c r="AE100" s="370">
        <v>690.36</v>
      </c>
      <c r="AF100" s="370">
        <v>797.25</v>
      </c>
      <c r="AG100" s="370">
        <v>887.1</v>
      </c>
      <c r="AH100" s="370">
        <v>788.98</v>
      </c>
      <c r="AI100" s="370">
        <v>888.85</v>
      </c>
      <c r="AJ100" s="370">
        <v>394.49</v>
      </c>
      <c r="AK100" s="370">
        <v>991.34</v>
      </c>
      <c r="AL100" s="370">
        <v>395.37</v>
      </c>
      <c r="AM100" s="370">
        <v>1007.05</v>
      </c>
      <c r="AN100" s="370">
        <v>986.53</v>
      </c>
      <c r="AO100" s="370">
        <v>614.98</v>
      </c>
      <c r="AP100" s="370">
        <v>690.32</v>
      </c>
      <c r="AQ100" s="370">
        <v>986.67</v>
      </c>
      <c r="AR100" s="370">
        <v>887.1</v>
      </c>
      <c r="AS100" s="370">
        <v>565.25</v>
      </c>
      <c r="AT100" s="370" t="s">
        <v>1820</v>
      </c>
      <c r="AU100" s="370">
        <v>990.13</v>
      </c>
      <c r="AV100" s="370">
        <v>988.13</v>
      </c>
      <c r="AW100" s="370">
        <v>662.43</v>
      </c>
      <c r="AX100" s="370">
        <v>1035.79</v>
      </c>
      <c r="AY100" s="370">
        <v>1036.56</v>
      </c>
      <c r="AZ100" s="370">
        <v>425.37</v>
      </c>
      <c r="BA100" s="370">
        <v>987.14</v>
      </c>
      <c r="BB100" s="370" t="s">
        <v>1820</v>
      </c>
      <c r="BC100" s="99">
        <v>985.84</v>
      </c>
      <c r="BD100" s="99" t="s">
        <v>1820</v>
      </c>
      <c r="BE100">
        <v>890.29</v>
      </c>
      <c r="BF100">
        <v>5.8896248931092137E-4</v>
      </c>
    </row>
    <row r="101" spans="1:58" hidden="1">
      <c r="A101" s="370" t="s">
        <v>1820</v>
      </c>
      <c r="B101" s="370">
        <v>592.33500000000004</v>
      </c>
      <c r="C101" s="370">
        <v>591.95000000000005</v>
      </c>
      <c r="D101" s="370">
        <v>523.67499999999995</v>
      </c>
      <c r="E101" s="370">
        <v>657.73</v>
      </c>
      <c r="F101" s="370">
        <v>657.73</v>
      </c>
      <c r="G101" s="370">
        <v>893.10500000000002</v>
      </c>
      <c r="H101" s="370">
        <v>888.31999999999994</v>
      </c>
      <c r="I101" s="370">
        <v>989.06</v>
      </c>
      <c r="J101" s="370">
        <v>458.96500000000003</v>
      </c>
      <c r="K101" s="370">
        <v>988.245</v>
      </c>
      <c r="L101" s="370">
        <v>591.53</v>
      </c>
      <c r="M101" s="370">
        <v>659.69</v>
      </c>
      <c r="N101" s="370" t="s">
        <v>1820</v>
      </c>
      <c r="O101" s="370">
        <v>657.81999999999994</v>
      </c>
      <c r="P101" s="370">
        <v>658.15000000000009</v>
      </c>
      <c r="Q101" s="370">
        <v>990.64499999999998</v>
      </c>
      <c r="R101" s="370">
        <v>988.71</v>
      </c>
      <c r="S101" s="370">
        <v>489.40499999999997</v>
      </c>
      <c r="T101" s="370">
        <v>991.375</v>
      </c>
      <c r="U101" s="370">
        <v>581.44499999999994</v>
      </c>
      <c r="V101" s="370">
        <v>532.86500000000001</v>
      </c>
      <c r="W101" s="370">
        <v>532.5</v>
      </c>
      <c r="X101" s="370">
        <v>987.36500000000001</v>
      </c>
      <c r="Y101" s="370">
        <v>662.97</v>
      </c>
      <c r="Z101" s="370">
        <v>198.89499999999998</v>
      </c>
      <c r="AA101" s="370">
        <v>532.5</v>
      </c>
      <c r="AB101" s="370">
        <v>663.34500000000003</v>
      </c>
      <c r="AC101" s="370">
        <v>789.7650000000001</v>
      </c>
      <c r="AD101" s="370">
        <v>1007.63</v>
      </c>
      <c r="AE101" s="370">
        <v>691.15000000000009</v>
      </c>
      <c r="AF101" s="370">
        <v>797.38499999999999</v>
      </c>
      <c r="AG101" s="370">
        <v>887.98500000000001</v>
      </c>
      <c r="AH101" s="370">
        <v>789.88499999999999</v>
      </c>
      <c r="AI101" s="370">
        <v>889.76499999999999</v>
      </c>
      <c r="AJ101" s="370">
        <v>394.76499999999999</v>
      </c>
      <c r="AK101" s="370">
        <v>991.88499999999999</v>
      </c>
      <c r="AL101" s="370">
        <v>395.82499999999999</v>
      </c>
      <c r="AM101" s="370">
        <v>1007.1949999999999</v>
      </c>
      <c r="AN101" s="370">
        <v>987.375</v>
      </c>
      <c r="AO101" s="370">
        <v>615.70000000000005</v>
      </c>
      <c r="AP101" s="370">
        <v>690.92499999999995</v>
      </c>
      <c r="AQ101" s="370">
        <v>987.53499999999997</v>
      </c>
      <c r="AR101" s="370">
        <v>887.98500000000001</v>
      </c>
      <c r="AS101" s="370">
        <v>565.78</v>
      </c>
      <c r="AT101" s="370" t="s">
        <v>1820</v>
      </c>
      <c r="AU101" s="370">
        <v>991.01</v>
      </c>
      <c r="AV101" s="370">
        <v>989.19</v>
      </c>
      <c r="AW101" s="370">
        <v>662.97</v>
      </c>
      <c r="AX101" s="370">
        <v>1036.8049999999998</v>
      </c>
      <c r="AY101" s="370">
        <v>1037.4499999999998</v>
      </c>
      <c r="AZ101" s="370">
        <v>426.02</v>
      </c>
      <c r="BA101" s="370">
        <v>987.70499999999993</v>
      </c>
      <c r="BB101" s="370" t="s">
        <v>1820</v>
      </c>
      <c r="BC101" s="99">
        <v>987.42000000000007</v>
      </c>
      <c r="BD101" s="99" t="s">
        <v>1820</v>
      </c>
      <c r="BE101">
        <v>891.4</v>
      </c>
      <c r="BF101">
        <v>5.5215233372898887E-4</v>
      </c>
    </row>
    <row r="102" spans="1:58" hidden="1">
      <c r="A102" s="370" t="s">
        <v>1820</v>
      </c>
      <c r="B102" s="370">
        <v>592.73</v>
      </c>
      <c r="C102" s="370">
        <v>592.15</v>
      </c>
      <c r="D102" s="370">
        <v>524</v>
      </c>
      <c r="E102" s="370">
        <v>657.95</v>
      </c>
      <c r="F102" s="370">
        <v>657.95</v>
      </c>
      <c r="G102" s="370">
        <v>893.64</v>
      </c>
      <c r="H102" s="370">
        <v>888.86</v>
      </c>
      <c r="I102" s="370">
        <v>989.6</v>
      </c>
      <c r="J102" s="370">
        <v>459.52</v>
      </c>
      <c r="K102" s="370">
        <v>988.57</v>
      </c>
      <c r="L102" s="370">
        <v>592.04</v>
      </c>
      <c r="M102" s="370">
        <v>660.32</v>
      </c>
      <c r="N102" s="370" t="s">
        <v>1820</v>
      </c>
      <c r="O102" s="370">
        <v>658.63</v>
      </c>
      <c r="P102" s="370">
        <v>658.59</v>
      </c>
      <c r="Q102" s="370">
        <v>991.63</v>
      </c>
      <c r="R102" s="370">
        <v>989.5</v>
      </c>
      <c r="S102" s="370">
        <v>489.89</v>
      </c>
      <c r="T102" s="370">
        <v>992.53</v>
      </c>
      <c r="U102" s="370">
        <v>582.08000000000004</v>
      </c>
      <c r="V102" s="370">
        <v>533.20000000000005</v>
      </c>
      <c r="W102" s="370">
        <v>533</v>
      </c>
      <c r="X102" s="370">
        <v>989</v>
      </c>
      <c r="Y102" s="370">
        <v>663.51</v>
      </c>
      <c r="Z102" s="370">
        <v>199.2</v>
      </c>
      <c r="AA102" s="370">
        <v>533</v>
      </c>
      <c r="AB102" s="370">
        <v>663.76</v>
      </c>
      <c r="AC102" s="370">
        <v>790.2</v>
      </c>
      <c r="AD102" s="370">
        <v>1008.25</v>
      </c>
      <c r="AE102" s="370">
        <v>691.94</v>
      </c>
      <c r="AF102" s="370">
        <v>797.52</v>
      </c>
      <c r="AG102" s="370">
        <v>888.87</v>
      </c>
      <c r="AH102" s="370">
        <v>790.79</v>
      </c>
      <c r="AI102" s="370">
        <v>890.68</v>
      </c>
      <c r="AJ102" s="370">
        <v>395.04</v>
      </c>
      <c r="AK102" s="370">
        <v>992.43</v>
      </c>
      <c r="AL102" s="370">
        <v>396.28</v>
      </c>
      <c r="AM102" s="370">
        <v>1007.34</v>
      </c>
      <c r="AN102" s="370">
        <v>988.22</v>
      </c>
      <c r="AO102" s="370">
        <v>616.41999999999996</v>
      </c>
      <c r="AP102" s="370">
        <v>691.53</v>
      </c>
      <c r="AQ102" s="370">
        <v>988.4</v>
      </c>
      <c r="AR102" s="370">
        <v>888.87</v>
      </c>
      <c r="AS102" s="370">
        <v>566.30999999999995</v>
      </c>
      <c r="AT102" s="370" t="s">
        <v>1820</v>
      </c>
      <c r="AU102" s="370">
        <v>991.89</v>
      </c>
      <c r="AV102" s="370">
        <v>990.25</v>
      </c>
      <c r="AW102" s="370">
        <v>663.51</v>
      </c>
      <c r="AX102" s="370">
        <v>1037.82</v>
      </c>
      <c r="AY102" s="370">
        <v>1038.3399999999999</v>
      </c>
      <c r="AZ102" s="370">
        <v>426.67</v>
      </c>
      <c r="BA102" s="370">
        <v>988.27</v>
      </c>
      <c r="BB102" s="370" t="s">
        <v>1820</v>
      </c>
      <c r="BC102" s="99">
        <v>989</v>
      </c>
      <c r="BD102" s="99" t="s">
        <v>1820</v>
      </c>
      <c r="BE102">
        <v>892.51</v>
      </c>
      <c r="BF102">
        <v>5.1534217814705626E-4</v>
      </c>
    </row>
    <row r="103" spans="1:58" hidden="1">
      <c r="A103" s="370" t="s">
        <v>1820</v>
      </c>
      <c r="B103" s="370">
        <v>593.06500000000005</v>
      </c>
      <c r="C103" s="370">
        <v>592.745</v>
      </c>
      <c r="D103" s="370">
        <v>524.73500000000001</v>
      </c>
      <c r="E103" s="370">
        <v>658.61</v>
      </c>
      <c r="F103" s="370">
        <v>658.61</v>
      </c>
      <c r="G103" s="370">
        <v>894.37</v>
      </c>
      <c r="H103" s="370">
        <v>889.74</v>
      </c>
      <c r="I103" s="370">
        <v>990.51499999999999</v>
      </c>
      <c r="J103" s="370">
        <v>460.08</v>
      </c>
      <c r="K103" s="370">
        <v>989.59</v>
      </c>
      <c r="L103" s="370">
        <v>592.8599999999999</v>
      </c>
      <c r="M103" s="370">
        <v>661.15499999999997</v>
      </c>
      <c r="N103" s="370" t="s">
        <v>1820</v>
      </c>
      <c r="O103" s="370">
        <v>659.44499999999994</v>
      </c>
      <c r="P103" s="370">
        <v>659.18000000000006</v>
      </c>
      <c r="Q103" s="370">
        <v>992.64499999999998</v>
      </c>
      <c r="R103" s="370">
        <v>990.28500000000008</v>
      </c>
      <c r="S103" s="370">
        <v>490.38</v>
      </c>
      <c r="T103" s="370">
        <v>993.65499999999997</v>
      </c>
      <c r="U103" s="370">
        <v>582.71</v>
      </c>
      <c r="V103" s="370">
        <v>533.65000000000009</v>
      </c>
      <c r="W103" s="370">
        <v>533.5</v>
      </c>
      <c r="X103" s="370">
        <v>989.80500000000006</v>
      </c>
      <c r="Y103" s="370">
        <v>664.05</v>
      </c>
      <c r="Z103" s="370">
        <v>199.20499999999998</v>
      </c>
      <c r="AA103" s="370">
        <v>533.5</v>
      </c>
      <c r="AB103" s="370">
        <v>664.17499999999995</v>
      </c>
      <c r="AC103" s="370">
        <v>791.15000000000009</v>
      </c>
      <c r="AD103" s="370">
        <v>1008.65</v>
      </c>
      <c r="AE103" s="370">
        <v>692.73</v>
      </c>
      <c r="AF103" s="370">
        <v>797.79</v>
      </c>
      <c r="AG103" s="370">
        <v>889.75</v>
      </c>
      <c r="AH103" s="370">
        <v>791.69</v>
      </c>
      <c r="AI103" s="370">
        <v>891.58999999999992</v>
      </c>
      <c r="AJ103" s="370">
        <v>395.58000000000004</v>
      </c>
      <c r="AK103" s="370">
        <v>993.28</v>
      </c>
      <c r="AL103" s="370">
        <v>396.80999999999995</v>
      </c>
      <c r="AM103" s="370">
        <v>1007.62</v>
      </c>
      <c r="AN103" s="370">
        <v>989.06500000000005</v>
      </c>
      <c r="AO103" s="370">
        <v>617.13499999999999</v>
      </c>
      <c r="AP103" s="370">
        <v>692.13499999999999</v>
      </c>
      <c r="AQ103" s="370">
        <v>989.42499999999995</v>
      </c>
      <c r="AR103" s="370">
        <v>889.75</v>
      </c>
      <c r="AS103" s="370">
        <v>566.84500000000003</v>
      </c>
      <c r="AT103" s="370" t="s">
        <v>1820</v>
      </c>
      <c r="AU103" s="370">
        <v>992.77</v>
      </c>
      <c r="AV103" s="370">
        <v>991.31500000000005</v>
      </c>
      <c r="AW103" s="370">
        <v>664.05</v>
      </c>
      <c r="AX103" s="370">
        <v>1038.835</v>
      </c>
      <c r="AY103" s="370">
        <v>1039.2249999999999</v>
      </c>
      <c r="AZ103" s="370">
        <v>426.8</v>
      </c>
      <c r="BA103" s="370">
        <v>989.28499999999997</v>
      </c>
      <c r="BB103" s="370" t="s">
        <v>1820</v>
      </c>
      <c r="BC103" s="99">
        <v>990.57500000000005</v>
      </c>
      <c r="BD103" s="99" t="s">
        <v>1820</v>
      </c>
      <c r="BE103">
        <v>893.61500000000001</v>
      </c>
      <c r="BF103">
        <v>4.7853202256512364E-4</v>
      </c>
    </row>
    <row r="104" spans="1:58" hidden="1">
      <c r="A104" s="370" t="s">
        <v>1820</v>
      </c>
      <c r="B104" s="370">
        <v>593.4</v>
      </c>
      <c r="C104" s="370">
        <v>593.34</v>
      </c>
      <c r="D104" s="370">
        <v>525.47</v>
      </c>
      <c r="E104" s="370">
        <v>659.27</v>
      </c>
      <c r="F104" s="370">
        <v>659.27</v>
      </c>
      <c r="G104" s="370">
        <v>895.1</v>
      </c>
      <c r="H104" s="370">
        <v>890.62</v>
      </c>
      <c r="I104" s="370">
        <v>991.43</v>
      </c>
      <c r="J104" s="370">
        <v>460.64</v>
      </c>
      <c r="K104" s="370">
        <v>990.61</v>
      </c>
      <c r="L104" s="370">
        <v>593.67999999999995</v>
      </c>
      <c r="M104" s="370">
        <v>661.99</v>
      </c>
      <c r="N104" s="370" t="s">
        <v>1820</v>
      </c>
      <c r="O104" s="370">
        <v>660.26</v>
      </c>
      <c r="P104" s="370">
        <v>659.77</v>
      </c>
      <c r="Q104" s="370">
        <v>993.66</v>
      </c>
      <c r="R104" s="370">
        <v>991.07</v>
      </c>
      <c r="S104" s="370">
        <v>490.87</v>
      </c>
      <c r="T104" s="370">
        <v>994.78</v>
      </c>
      <c r="U104" s="370">
        <v>583.34</v>
      </c>
      <c r="V104" s="370">
        <v>534.1</v>
      </c>
      <c r="W104" s="370">
        <v>534</v>
      </c>
      <c r="X104" s="370">
        <v>990.61</v>
      </c>
      <c r="Y104" s="370">
        <v>664.59</v>
      </c>
      <c r="Z104" s="370">
        <v>199.21</v>
      </c>
      <c r="AA104" s="370">
        <v>534</v>
      </c>
      <c r="AB104" s="370">
        <v>664.59</v>
      </c>
      <c r="AC104" s="370">
        <v>792.1</v>
      </c>
      <c r="AD104" s="370">
        <v>1009.05</v>
      </c>
      <c r="AE104" s="370">
        <v>693.52</v>
      </c>
      <c r="AF104" s="370">
        <v>798.06</v>
      </c>
      <c r="AG104" s="370">
        <v>890.63</v>
      </c>
      <c r="AH104" s="370">
        <v>792.59</v>
      </c>
      <c r="AI104" s="370">
        <v>892.5</v>
      </c>
      <c r="AJ104" s="370">
        <v>396.12</v>
      </c>
      <c r="AK104" s="370">
        <v>994.13</v>
      </c>
      <c r="AL104" s="370">
        <v>397.34</v>
      </c>
      <c r="AM104" s="370">
        <v>1007.9</v>
      </c>
      <c r="AN104" s="370">
        <v>989.91</v>
      </c>
      <c r="AO104" s="370">
        <v>617.85</v>
      </c>
      <c r="AP104" s="370">
        <v>692.74</v>
      </c>
      <c r="AQ104" s="370">
        <v>990.45</v>
      </c>
      <c r="AR104" s="370">
        <v>890.63</v>
      </c>
      <c r="AS104" s="370">
        <v>567.38</v>
      </c>
      <c r="AT104" s="370" t="s">
        <v>1820</v>
      </c>
      <c r="AU104" s="370">
        <v>993.65</v>
      </c>
      <c r="AV104" s="370">
        <v>992.38</v>
      </c>
      <c r="AW104" s="370">
        <v>664.59</v>
      </c>
      <c r="AX104" s="370">
        <v>1039.8499999999999</v>
      </c>
      <c r="AY104" s="370">
        <v>1040.1099999999999</v>
      </c>
      <c r="AZ104" s="370">
        <v>426.93</v>
      </c>
      <c r="BA104" s="370">
        <v>990.3</v>
      </c>
      <c r="BB104" s="370" t="s">
        <v>1820</v>
      </c>
      <c r="BC104" s="99">
        <v>992.15</v>
      </c>
      <c r="BD104" s="99" t="s">
        <v>1820</v>
      </c>
      <c r="BE104">
        <v>894.72</v>
      </c>
      <c r="BF104">
        <v>4.4172186698319103E-4</v>
      </c>
    </row>
    <row r="105" spans="1:58" hidden="1">
      <c r="A105" s="370" t="s">
        <v>1820</v>
      </c>
      <c r="B105" s="370">
        <v>594.125</v>
      </c>
      <c r="C105" s="370">
        <v>593.93499999999995</v>
      </c>
      <c r="D105" s="370">
        <v>526.20000000000005</v>
      </c>
      <c r="E105" s="370">
        <v>659.93000000000006</v>
      </c>
      <c r="F105" s="370">
        <v>659.93000000000006</v>
      </c>
      <c r="G105" s="370">
        <v>895.95</v>
      </c>
      <c r="H105" s="370">
        <v>891.49</v>
      </c>
      <c r="I105" s="370">
        <v>992.34500000000003</v>
      </c>
      <c r="J105" s="370">
        <v>461.19499999999999</v>
      </c>
      <c r="K105" s="370">
        <v>991.62</v>
      </c>
      <c r="L105" s="370">
        <v>594.5</v>
      </c>
      <c r="M105" s="370">
        <v>662.81999999999994</v>
      </c>
      <c r="N105" s="370" t="s">
        <v>1820</v>
      </c>
      <c r="O105" s="370">
        <v>661.06999999999994</v>
      </c>
      <c r="P105" s="370">
        <v>660.36</v>
      </c>
      <c r="Q105" s="370">
        <v>994.63499999999999</v>
      </c>
      <c r="R105" s="370">
        <v>991.86</v>
      </c>
      <c r="S105" s="370">
        <v>491.35500000000002</v>
      </c>
      <c r="T105" s="370">
        <v>995.375</v>
      </c>
      <c r="U105" s="370">
        <v>583.97500000000002</v>
      </c>
      <c r="V105" s="370">
        <v>534.54999999999995</v>
      </c>
      <c r="W105" s="370">
        <v>534.5</v>
      </c>
      <c r="X105" s="370">
        <v>991.41499999999996</v>
      </c>
      <c r="Y105" s="370">
        <v>665.15000000000009</v>
      </c>
      <c r="Z105" s="370">
        <v>199.215</v>
      </c>
      <c r="AA105" s="370">
        <v>534.5</v>
      </c>
      <c r="AB105" s="370">
        <v>665.15000000000009</v>
      </c>
      <c r="AC105" s="370">
        <v>793.05</v>
      </c>
      <c r="AD105" s="370">
        <v>1009.4449999999999</v>
      </c>
      <c r="AE105" s="370">
        <v>694.31</v>
      </c>
      <c r="AF105" s="370">
        <v>798.15499999999997</v>
      </c>
      <c r="AG105" s="370">
        <v>891.51499999999999</v>
      </c>
      <c r="AH105" s="370">
        <v>792.91499999999996</v>
      </c>
      <c r="AI105" s="370">
        <v>892.82999999999993</v>
      </c>
      <c r="AJ105" s="370">
        <v>396.65999999999997</v>
      </c>
      <c r="AK105" s="370">
        <v>994.97500000000002</v>
      </c>
      <c r="AL105" s="370">
        <v>397.87</v>
      </c>
      <c r="AM105" s="370">
        <v>1008.1800000000001</v>
      </c>
      <c r="AN105" s="370">
        <v>990.755</v>
      </c>
      <c r="AO105" s="370">
        <v>618.56999999999994</v>
      </c>
      <c r="AP105" s="370">
        <v>693.56999999999994</v>
      </c>
      <c r="AQ105" s="370">
        <v>991.47500000000002</v>
      </c>
      <c r="AR105" s="370">
        <v>891.51499999999999</v>
      </c>
      <c r="AS105" s="370">
        <v>567.91000000000008</v>
      </c>
      <c r="AT105" s="370" t="s">
        <v>1820</v>
      </c>
      <c r="AU105" s="370">
        <v>994.87</v>
      </c>
      <c r="AV105" s="370">
        <v>993.44</v>
      </c>
      <c r="AW105" s="370">
        <v>665.15000000000009</v>
      </c>
      <c r="AX105" s="370">
        <v>1040.865</v>
      </c>
      <c r="AY105" s="370">
        <v>1040.9949999999999</v>
      </c>
      <c r="AZ105" s="370">
        <v>427.06</v>
      </c>
      <c r="BA105" s="370">
        <v>990.76499999999999</v>
      </c>
      <c r="BB105" s="370" t="s">
        <v>1820</v>
      </c>
      <c r="BC105" s="99">
        <v>993.73</v>
      </c>
      <c r="BD105" s="99" t="s">
        <v>1820</v>
      </c>
      <c r="BE105">
        <v>895.83</v>
      </c>
      <c r="BF105">
        <v>4.0491171140125842E-4</v>
      </c>
    </row>
    <row r="106" spans="1:58" hidden="1">
      <c r="A106" s="370" t="s">
        <v>1820</v>
      </c>
      <c r="B106" s="370">
        <v>594.85</v>
      </c>
      <c r="C106" s="370">
        <v>594.53</v>
      </c>
      <c r="D106" s="370">
        <v>526.92999999999995</v>
      </c>
      <c r="E106" s="370">
        <v>660.59</v>
      </c>
      <c r="F106" s="370">
        <v>660.59</v>
      </c>
      <c r="G106" s="370">
        <v>896.8</v>
      </c>
      <c r="H106" s="370">
        <v>892.36</v>
      </c>
      <c r="I106" s="370">
        <v>993.26</v>
      </c>
      <c r="J106" s="370">
        <v>461.75</v>
      </c>
      <c r="K106" s="370">
        <v>992.63</v>
      </c>
      <c r="L106" s="370">
        <v>595.32000000000005</v>
      </c>
      <c r="M106" s="370">
        <v>663.65</v>
      </c>
      <c r="N106" s="370" t="s">
        <v>1820</v>
      </c>
      <c r="O106" s="370">
        <v>661.88</v>
      </c>
      <c r="P106" s="370">
        <v>660.95</v>
      </c>
      <c r="Q106" s="370">
        <v>995.61</v>
      </c>
      <c r="R106" s="370">
        <v>992.65</v>
      </c>
      <c r="S106" s="370">
        <v>491.84</v>
      </c>
      <c r="T106" s="370">
        <v>995.97</v>
      </c>
      <c r="U106" s="370">
        <v>584.61</v>
      </c>
      <c r="V106" s="370">
        <v>535</v>
      </c>
      <c r="W106" s="370">
        <v>535</v>
      </c>
      <c r="X106" s="370">
        <v>992.22</v>
      </c>
      <c r="Y106" s="370">
        <v>665.71</v>
      </c>
      <c r="Z106" s="370">
        <v>199.22</v>
      </c>
      <c r="AA106" s="370">
        <v>535</v>
      </c>
      <c r="AB106" s="370">
        <v>665.71</v>
      </c>
      <c r="AC106" s="370">
        <v>794</v>
      </c>
      <c r="AD106" s="370">
        <v>1009.84</v>
      </c>
      <c r="AE106" s="370">
        <v>695.1</v>
      </c>
      <c r="AF106" s="370">
        <v>798.25</v>
      </c>
      <c r="AG106" s="370">
        <v>892.4</v>
      </c>
      <c r="AH106" s="370">
        <v>793.24</v>
      </c>
      <c r="AI106" s="370">
        <v>893.16</v>
      </c>
      <c r="AJ106" s="370">
        <v>397.2</v>
      </c>
      <c r="AK106" s="370">
        <v>995.82</v>
      </c>
      <c r="AL106" s="370">
        <v>398.4</v>
      </c>
      <c r="AM106" s="370">
        <v>1008.46</v>
      </c>
      <c r="AN106" s="370">
        <v>991.6</v>
      </c>
      <c r="AO106" s="370">
        <v>619.29</v>
      </c>
      <c r="AP106" s="370">
        <v>694.4</v>
      </c>
      <c r="AQ106" s="370">
        <v>992.5</v>
      </c>
      <c r="AR106" s="370">
        <v>892.4</v>
      </c>
      <c r="AS106" s="370">
        <v>568.44000000000005</v>
      </c>
      <c r="AT106" s="370" t="s">
        <v>1820</v>
      </c>
      <c r="AU106" s="370">
        <v>996.09</v>
      </c>
      <c r="AV106" s="370">
        <v>994.5</v>
      </c>
      <c r="AW106" s="370">
        <v>665.71</v>
      </c>
      <c r="AX106" s="370">
        <v>1041.8800000000001</v>
      </c>
      <c r="AY106" s="370">
        <v>1041.8800000000001</v>
      </c>
      <c r="AZ106" s="370">
        <v>427.19</v>
      </c>
      <c r="BA106" s="370">
        <v>991.23</v>
      </c>
      <c r="BB106" s="370" t="s">
        <v>1820</v>
      </c>
      <c r="BC106" s="99">
        <v>995.31</v>
      </c>
      <c r="BD106" s="99" t="s">
        <v>1820</v>
      </c>
      <c r="BE106">
        <v>896.94</v>
      </c>
      <c r="BF106">
        <v>3.6810155581932586E-4</v>
      </c>
    </row>
    <row r="107" spans="1:58" hidden="1">
      <c r="A107" s="370" t="s">
        <v>1820</v>
      </c>
      <c r="B107" s="370">
        <v>595.36500000000001</v>
      </c>
      <c r="C107" s="370">
        <v>594.88</v>
      </c>
      <c r="D107" s="370">
        <v>527.10500000000002</v>
      </c>
      <c r="E107" s="370">
        <v>660.98</v>
      </c>
      <c r="F107" s="370">
        <v>660.98</v>
      </c>
      <c r="G107" s="370">
        <v>896.88499999999999</v>
      </c>
      <c r="H107" s="370">
        <v>893.26499999999999</v>
      </c>
      <c r="I107" s="370">
        <v>993.86500000000001</v>
      </c>
      <c r="J107" s="370">
        <v>461.86</v>
      </c>
      <c r="K107" s="370">
        <v>993.21</v>
      </c>
      <c r="L107" s="370">
        <v>595.36</v>
      </c>
      <c r="M107" s="370">
        <v>664.01499999999999</v>
      </c>
      <c r="N107" s="370" t="s">
        <v>1820</v>
      </c>
      <c r="O107" s="370">
        <v>661.89</v>
      </c>
      <c r="P107" s="370">
        <v>661.52</v>
      </c>
      <c r="Q107" s="370">
        <v>995.69</v>
      </c>
      <c r="R107" s="370">
        <v>994.86500000000001</v>
      </c>
      <c r="S107" s="370">
        <v>491.96499999999997</v>
      </c>
      <c r="T107" s="370">
        <v>996.56</v>
      </c>
      <c r="U107" s="370">
        <v>584.81999999999994</v>
      </c>
      <c r="V107" s="370">
        <v>535.5</v>
      </c>
      <c r="W107" s="370">
        <v>535.5</v>
      </c>
      <c r="X107" s="370">
        <v>993.03</v>
      </c>
      <c r="Y107" s="370">
        <v>666.27</v>
      </c>
      <c r="Z107" s="370">
        <v>199.54000000000002</v>
      </c>
      <c r="AA107" s="370">
        <v>535.5</v>
      </c>
      <c r="AB107" s="370">
        <v>666.27</v>
      </c>
      <c r="AC107" s="370">
        <v>794.5</v>
      </c>
      <c r="AD107" s="370">
        <v>1010.34</v>
      </c>
      <c r="AE107" s="370">
        <v>695.21500000000003</v>
      </c>
      <c r="AF107" s="370">
        <v>798.34500000000003</v>
      </c>
      <c r="AG107" s="370">
        <v>893.27499999999998</v>
      </c>
      <c r="AH107" s="370">
        <v>793.56999999999994</v>
      </c>
      <c r="AI107" s="370">
        <v>893.49</v>
      </c>
      <c r="AJ107" s="370">
        <v>397.29999999999995</v>
      </c>
      <c r="AK107" s="370">
        <v>996.30500000000006</v>
      </c>
      <c r="AL107" s="370">
        <v>398.40999999999997</v>
      </c>
      <c r="AM107" s="370">
        <v>1008.5699999999999</v>
      </c>
      <c r="AN107" s="370">
        <v>992.3</v>
      </c>
      <c r="AO107" s="370">
        <v>619.52</v>
      </c>
      <c r="AP107" s="370">
        <v>694.83999999999992</v>
      </c>
      <c r="AQ107" s="370">
        <v>993.125</v>
      </c>
      <c r="AR107" s="370">
        <v>893.27499999999998</v>
      </c>
      <c r="AS107" s="370">
        <v>568.97</v>
      </c>
      <c r="AT107" s="370" t="s">
        <v>1820</v>
      </c>
      <c r="AU107" s="370">
        <v>996.76</v>
      </c>
      <c r="AV107" s="370">
        <v>994.58500000000004</v>
      </c>
      <c r="AW107" s="370">
        <v>666.27</v>
      </c>
      <c r="AX107" s="370">
        <v>1042.5350000000001</v>
      </c>
      <c r="AY107" s="370">
        <v>1042.5350000000001</v>
      </c>
      <c r="AZ107" s="370">
        <v>427.315</v>
      </c>
      <c r="BA107" s="370">
        <v>991.69</v>
      </c>
      <c r="BB107" s="370" t="s">
        <v>1820</v>
      </c>
      <c r="BC107" s="99">
        <v>995.7349999999999</v>
      </c>
      <c r="BD107" s="99" t="s">
        <v>1820</v>
      </c>
      <c r="BE107">
        <v>897.09500000000003</v>
      </c>
      <c r="BF107">
        <v>3.0920530688823369E-4</v>
      </c>
    </row>
    <row r="108" spans="1:58" hidden="1">
      <c r="A108" s="370" t="s">
        <v>1820</v>
      </c>
      <c r="B108" s="370">
        <v>595.88</v>
      </c>
      <c r="C108" s="370">
        <v>595.23</v>
      </c>
      <c r="D108" s="370">
        <v>527.28</v>
      </c>
      <c r="E108" s="370">
        <v>661.37</v>
      </c>
      <c r="F108" s="370">
        <v>661.37</v>
      </c>
      <c r="G108" s="370">
        <v>896.97</v>
      </c>
      <c r="H108" s="370">
        <v>894.17</v>
      </c>
      <c r="I108" s="370">
        <v>994.47</v>
      </c>
      <c r="J108" s="370">
        <v>461.97</v>
      </c>
      <c r="K108" s="370">
        <v>993.79</v>
      </c>
      <c r="L108" s="370">
        <v>595.4</v>
      </c>
      <c r="M108" s="370">
        <v>664.38</v>
      </c>
      <c r="N108" s="370" t="s">
        <v>1820</v>
      </c>
      <c r="O108" s="370">
        <v>661.9</v>
      </c>
      <c r="P108" s="370">
        <v>662.09</v>
      </c>
      <c r="Q108" s="370">
        <v>995.77</v>
      </c>
      <c r="R108" s="370">
        <v>997.08</v>
      </c>
      <c r="S108" s="370">
        <v>492.09</v>
      </c>
      <c r="T108" s="370">
        <v>997.15</v>
      </c>
      <c r="U108" s="370">
        <v>585.03</v>
      </c>
      <c r="V108" s="370">
        <v>536</v>
      </c>
      <c r="W108" s="370">
        <v>536</v>
      </c>
      <c r="X108" s="370">
        <v>993.84</v>
      </c>
      <c r="Y108" s="370">
        <v>666.83</v>
      </c>
      <c r="Z108" s="370">
        <v>199.86</v>
      </c>
      <c r="AA108" s="370">
        <v>536</v>
      </c>
      <c r="AB108" s="370">
        <v>666.83</v>
      </c>
      <c r="AC108" s="370">
        <v>795</v>
      </c>
      <c r="AD108" s="370">
        <v>1010.84</v>
      </c>
      <c r="AE108" s="370">
        <v>695.33</v>
      </c>
      <c r="AF108" s="370">
        <v>798.44</v>
      </c>
      <c r="AG108" s="370">
        <v>894.15</v>
      </c>
      <c r="AH108" s="370">
        <v>793.9</v>
      </c>
      <c r="AI108" s="370">
        <v>893.82</v>
      </c>
      <c r="AJ108" s="370">
        <v>397.4</v>
      </c>
      <c r="AK108" s="370">
        <v>996.79</v>
      </c>
      <c r="AL108" s="370">
        <v>398.42</v>
      </c>
      <c r="AM108" s="370">
        <v>1008.68</v>
      </c>
      <c r="AN108" s="370">
        <v>993</v>
      </c>
      <c r="AO108" s="370">
        <v>619.75</v>
      </c>
      <c r="AP108" s="370">
        <v>695.28</v>
      </c>
      <c r="AQ108" s="370">
        <v>993.75</v>
      </c>
      <c r="AR108" s="370">
        <v>894.15</v>
      </c>
      <c r="AS108" s="370">
        <v>569.5</v>
      </c>
      <c r="AT108" s="370" t="s">
        <v>1820</v>
      </c>
      <c r="AU108" s="370">
        <v>997.43</v>
      </c>
      <c r="AV108" s="370">
        <v>994.67</v>
      </c>
      <c r="AW108" s="370">
        <v>666.83</v>
      </c>
      <c r="AX108" s="370">
        <v>1043.19</v>
      </c>
      <c r="AY108" s="370">
        <v>1043.19</v>
      </c>
      <c r="AZ108" s="370">
        <v>427.44</v>
      </c>
      <c r="BA108" s="370">
        <v>992.15</v>
      </c>
      <c r="BB108" s="370" t="s">
        <v>1820</v>
      </c>
      <c r="BC108" s="99">
        <v>996.16</v>
      </c>
      <c r="BD108" s="99" t="s">
        <v>1820</v>
      </c>
      <c r="BE108">
        <v>897.25</v>
      </c>
      <c r="BF108">
        <v>2.5030905795714157E-4</v>
      </c>
    </row>
    <row r="109" spans="1:58" hidden="1">
      <c r="A109" s="370" t="s">
        <v>1820</v>
      </c>
      <c r="B109" s="370">
        <v>595.995</v>
      </c>
      <c r="C109" s="370">
        <v>595.42499999999995</v>
      </c>
      <c r="D109" s="370">
        <v>527.32999999999993</v>
      </c>
      <c r="E109" s="370">
        <v>661.58500000000004</v>
      </c>
      <c r="F109" s="370">
        <v>661.58500000000004</v>
      </c>
      <c r="G109" s="370">
        <v>897.05</v>
      </c>
      <c r="H109" s="370">
        <v>894.29</v>
      </c>
      <c r="I109" s="370">
        <v>994.85500000000002</v>
      </c>
      <c r="J109" s="370">
        <v>462.01499999999999</v>
      </c>
      <c r="K109" s="370">
        <v>994.09999999999991</v>
      </c>
      <c r="L109" s="370">
        <v>595.495</v>
      </c>
      <c r="M109" s="370">
        <v>664.43499999999995</v>
      </c>
      <c r="N109" s="370" t="s">
        <v>1820</v>
      </c>
      <c r="O109" s="370">
        <v>662.19499999999994</v>
      </c>
      <c r="P109" s="370">
        <v>662.22</v>
      </c>
      <c r="Q109" s="370">
        <v>995.95499999999993</v>
      </c>
      <c r="R109" s="370">
        <v>997.11500000000001</v>
      </c>
      <c r="S109" s="370">
        <v>492.09500000000003</v>
      </c>
      <c r="T109" s="370">
        <v>997.19</v>
      </c>
      <c r="U109" s="370">
        <v>585.08500000000004</v>
      </c>
      <c r="V109" s="370">
        <v>536.75</v>
      </c>
      <c r="W109" s="370">
        <v>536.5</v>
      </c>
      <c r="X109" s="370">
        <v>994.64499999999998</v>
      </c>
      <c r="Y109" s="370">
        <v>667.5</v>
      </c>
      <c r="Z109" s="370">
        <v>200.07</v>
      </c>
      <c r="AA109" s="370">
        <v>536.5</v>
      </c>
      <c r="AB109" s="370">
        <v>667.5</v>
      </c>
      <c r="AC109" s="370">
        <v>795.17000000000007</v>
      </c>
      <c r="AD109" s="370">
        <v>1011.01</v>
      </c>
      <c r="AE109" s="370">
        <v>695.45</v>
      </c>
      <c r="AF109" s="370">
        <v>798.53</v>
      </c>
      <c r="AG109" s="370">
        <v>894.22499999999991</v>
      </c>
      <c r="AH109" s="370">
        <v>794.22499999999991</v>
      </c>
      <c r="AI109" s="370">
        <v>894.15000000000009</v>
      </c>
      <c r="AJ109" s="370">
        <v>397.5</v>
      </c>
      <c r="AK109" s="370">
        <v>997.27</v>
      </c>
      <c r="AL109" s="370">
        <v>398.51499999999999</v>
      </c>
      <c r="AM109" s="370">
        <v>1008.69</v>
      </c>
      <c r="AN109" s="370">
        <v>993.28</v>
      </c>
      <c r="AO109" s="370">
        <v>619.79500000000007</v>
      </c>
      <c r="AP109" s="370">
        <v>695.42499999999995</v>
      </c>
      <c r="AQ109" s="370">
        <v>993.96</v>
      </c>
      <c r="AR109" s="370">
        <v>894.22499999999991</v>
      </c>
      <c r="AS109" s="370">
        <v>570.03500000000008</v>
      </c>
      <c r="AT109" s="370" t="s">
        <v>1820</v>
      </c>
      <c r="AU109" s="370">
        <v>998.09500000000003</v>
      </c>
      <c r="AV109" s="370">
        <v>994.75</v>
      </c>
      <c r="AW109" s="370">
        <v>667.5</v>
      </c>
      <c r="AX109" s="370">
        <v>1043.43</v>
      </c>
      <c r="AY109" s="370">
        <v>1043.43</v>
      </c>
      <c r="AZ109" s="370">
        <v>427.57</v>
      </c>
      <c r="BA109" s="370">
        <v>992.61500000000001</v>
      </c>
      <c r="BB109" s="370" t="s">
        <v>1820</v>
      </c>
      <c r="BC109" s="99">
        <v>996.58500000000004</v>
      </c>
      <c r="BD109" s="99" t="s">
        <v>1820</v>
      </c>
      <c r="BE109">
        <v>897.4</v>
      </c>
      <c r="BF109">
        <v>1.9877484014243596E-4</v>
      </c>
    </row>
    <row r="110" spans="1:58" hidden="1">
      <c r="A110" s="370" t="s">
        <v>1820</v>
      </c>
      <c r="B110" s="370">
        <v>596.11</v>
      </c>
      <c r="C110" s="370">
        <v>595.62</v>
      </c>
      <c r="D110" s="370">
        <v>527.38</v>
      </c>
      <c r="E110" s="370">
        <v>661.8</v>
      </c>
      <c r="F110" s="370">
        <v>661.8</v>
      </c>
      <c r="G110" s="370">
        <v>897.13</v>
      </c>
      <c r="H110" s="370">
        <v>894.41</v>
      </c>
      <c r="I110" s="370">
        <v>995.24</v>
      </c>
      <c r="J110" s="370">
        <v>462.06</v>
      </c>
      <c r="K110" s="370">
        <v>994.41</v>
      </c>
      <c r="L110" s="370">
        <v>595.59</v>
      </c>
      <c r="M110" s="370">
        <v>664.49</v>
      </c>
      <c r="N110" s="370" t="s">
        <v>1820</v>
      </c>
      <c r="O110" s="370">
        <v>662.49</v>
      </c>
      <c r="P110" s="370">
        <v>662.35</v>
      </c>
      <c r="Q110" s="370">
        <v>996.14</v>
      </c>
      <c r="R110" s="370">
        <v>997.15</v>
      </c>
      <c r="S110" s="370">
        <v>492.1</v>
      </c>
      <c r="T110" s="370">
        <v>997.23</v>
      </c>
      <c r="U110" s="370">
        <v>585.14</v>
      </c>
      <c r="V110" s="370">
        <v>537.5</v>
      </c>
      <c r="W110" s="370">
        <v>537</v>
      </c>
      <c r="X110" s="370">
        <v>995.45</v>
      </c>
      <c r="Y110" s="370">
        <v>668.17</v>
      </c>
      <c r="Z110" s="370">
        <v>200.28</v>
      </c>
      <c r="AA110" s="370">
        <v>537</v>
      </c>
      <c r="AB110" s="370">
        <v>668.17</v>
      </c>
      <c r="AC110" s="370">
        <v>795.34</v>
      </c>
      <c r="AD110" s="370">
        <v>1011.18</v>
      </c>
      <c r="AE110" s="370">
        <v>695.57</v>
      </c>
      <c r="AF110" s="370">
        <v>798.62</v>
      </c>
      <c r="AG110" s="370">
        <v>894.3</v>
      </c>
      <c r="AH110" s="370">
        <v>794.55</v>
      </c>
      <c r="AI110" s="370">
        <v>894.48</v>
      </c>
      <c r="AJ110" s="370">
        <v>397.6</v>
      </c>
      <c r="AK110" s="370">
        <v>997.75</v>
      </c>
      <c r="AL110" s="370">
        <v>398.61</v>
      </c>
      <c r="AM110" s="370">
        <v>1008.7</v>
      </c>
      <c r="AN110" s="370">
        <v>993.56</v>
      </c>
      <c r="AO110" s="370">
        <v>619.84</v>
      </c>
      <c r="AP110" s="370">
        <v>695.57</v>
      </c>
      <c r="AQ110" s="370">
        <v>994.17</v>
      </c>
      <c r="AR110" s="370">
        <v>894.3</v>
      </c>
      <c r="AS110" s="370">
        <v>570.57000000000005</v>
      </c>
      <c r="AT110" s="370" t="s">
        <v>1820</v>
      </c>
      <c r="AU110" s="370">
        <v>998.76</v>
      </c>
      <c r="AV110" s="370">
        <v>994.83</v>
      </c>
      <c r="AW110" s="370">
        <v>668.17</v>
      </c>
      <c r="AX110" s="370">
        <v>1043.67</v>
      </c>
      <c r="AY110" s="370">
        <v>1043.67</v>
      </c>
      <c r="AZ110" s="370">
        <v>427.7</v>
      </c>
      <c r="BA110" s="370">
        <v>993.08</v>
      </c>
      <c r="BB110" s="370" t="s">
        <v>1820</v>
      </c>
      <c r="BC110" s="99">
        <v>997.01</v>
      </c>
      <c r="BD110" s="99" t="s">
        <v>1820</v>
      </c>
      <c r="BE110">
        <v>897.55</v>
      </c>
      <c r="BF110">
        <v>1.4724062232773034E-4</v>
      </c>
    </row>
    <row r="111" spans="1:58" hidden="1">
      <c r="A111" s="370" t="s">
        <v>1820</v>
      </c>
      <c r="B111" s="370">
        <v>596.22500000000002</v>
      </c>
      <c r="C111" s="370">
        <v>595.80999999999995</v>
      </c>
      <c r="D111" s="370">
        <v>527.505</v>
      </c>
      <c r="E111" s="370">
        <v>662.24</v>
      </c>
      <c r="F111" s="370">
        <v>662.24</v>
      </c>
      <c r="G111" s="370">
        <v>897.745</v>
      </c>
      <c r="H111" s="370">
        <v>895.01</v>
      </c>
      <c r="I111" s="370">
        <v>995.62</v>
      </c>
      <c r="J111" s="370">
        <v>462.08500000000004</v>
      </c>
      <c r="K111" s="370">
        <v>994.83999999999992</v>
      </c>
      <c r="L111" s="370">
        <v>595.72</v>
      </c>
      <c r="M111" s="370">
        <v>664.72500000000002</v>
      </c>
      <c r="N111" s="370" t="s">
        <v>1820</v>
      </c>
      <c r="O111" s="370">
        <v>662.78500000000008</v>
      </c>
      <c r="P111" s="370">
        <v>662.72</v>
      </c>
      <c r="Q111" s="370">
        <v>996.34500000000003</v>
      </c>
      <c r="R111" s="370">
        <v>997.15</v>
      </c>
      <c r="S111" s="370">
        <v>492.22</v>
      </c>
      <c r="T111" s="370">
        <v>997.97</v>
      </c>
      <c r="U111" s="370">
        <v>585.29500000000007</v>
      </c>
      <c r="V111" s="370">
        <v>538.25</v>
      </c>
      <c r="W111" s="370">
        <v>537.5</v>
      </c>
      <c r="X111" s="370">
        <v>996.255</v>
      </c>
      <c r="Y111" s="370">
        <v>668.83500000000004</v>
      </c>
      <c r="Z111" s="370">
        <v>200.49</v>
      </c>
      <c r="AA111" s="370">
        <v>537.5</v>
      </c>
      <c r="AB111" s="370">
        <v>668.83500000000004</v>
      </c>
      <c r="AC111" s="370">
        <v>795.505</v>
      </c>
      <c r="AD111" s="370">
        <v>1011.345</v>
      </c>
      <c r="AE111" s="370">
        <v>695.68499999999995</v>
      </c>
      <c r="AF111" s="370">
        <v>798.71499999999992</v>
      </c>
      <c r="AG111" s="370">
        <v>894.375</v>
      </c>
      <c r="AH111" s="370">
        <v>794.875</v>
      </c>
      <c r="AI111" s="370">
        <v>894.81</v>
      </c>
      <c r="AJ111" s="370">
        <v>397.70000000000005</v>
      </c>
      <c r="AK111" s="370">
        <v>998.25</v>
      </c>
      <c r="AL111" s="370">
        <v>398.70500000000004</v>
      </c>
      <c r="AM111" s="370">
        <v>1008.71</v>
      </c>
      <c r="AN111" s="370">
        <v>993.83500000000004</v>
      </c>
      <c r="AO111" s="370">
        <v>620.11</v>
      </c>
      <c r="AP111" s="370">
        <v>695.71500000000003</v>
      </c>
      <c r="AQ111" s="370">
        <v>994.375</v>
      </c>
      <c r="AR111" s="370">
        <v>894.375</v>
      </c>
      <c r="AS111" s="370">
        <v>571.1</v>
      </c>
      <c r="AT111" s="370" t="s">
        <v>1820</v>
      </c>
      <c r="AU111" s="370">
        <v>998.96499999999992</v>
      </c>
      <c r="AV111" s="370">
        <v>994.91499999999996</v>
      </c>
      <c r="AW111" s="370">
        <v>668.83500000000004</v>
      </c>
      <c r="AX111" s="370">
        <v>1043.9100000000001</v>
      </c>
      <c r="AY111" s="370">
        <v>1043.9100000000001</v>
      </c>
      <c r="AZ111" s="370">
        <v>428.39499999999998</v>
      </c>
      <c r="BA111" s="370">
        <v>993.54</v>
      </c>
      <c r="BB111" s="370" t="s">
        <v>1820</v>
      </c>
      <c r="BC111" s="99">
        <v>997.03499999999997</v>
      </c>
      <c r="BD111" s="99" t="s">
        <v>1820</v>
      </c>
      <c r="BE111">
        <v>897.70499999999993</v>
      </c>
      <c r="BF111">
        <v>1.1043046674579776E-4</v>
      </c>
    </row>
    <row r="112" spans="1:58" hidden="1">
      <c r="A112" s="370" t="s">
        <v>1820</v>
      </c>
      <c r="B112" s="370">
        <v>596.34</v>
      </c>
      <c r="C112" s="370">
        <v>596</v>
      </c>
      <c r="D112" s="370">
        <v>527.63</v>
      </c>
      <c r="E112" s="370">
        <v>662.68</v>
      </c>
      <c r="F112" s="370">
        <v>662.68</v>
      </c>
      <c r="G112" s="370">
        <v>898.36</v>
      </c>
      <c r="H112" s="370">
        <v>895.61</v>
      </c>
      <c r="I112" s="370">
        <v>996</v>
      </c>
      <c r="J112" s="370">
        <v>462.11</v>
      </c>
      <c r="K112" s="370">
        <v>995.27</v>
      </c>
      <c r="L112" s="370">
        <v>595.85</v>
      </c>
      <c r="M112" s="370">
        <v>664.96</v>
      </c>
      <c r="N112" s="370" t="s">
        <v>1820</v>
      </c>
      <c r="O112" s="370">
        <v>663.08</v>
      </c>
      <c r="P112" s="370">
        <v>663.09</v>
      </c>
      <c r="Q112" s="370">
        <v>996.55</v>
      </c>
      <c r="R112" s="370">
        <v>997.15</v>
      </c>
      <c r="S112" s="370">
        <v>492.34</v>
      </c>
      <c r="T112" s="370">
        <v>998.71</v>
      </c>
      <c r="U112" s="370">
        <v>585.45000000000005</v>
      </c>
      <c r="V112" s="370">
        <v>539</v>
      </c>
      <c r="W112" s="370">
        <v>538</v>
      </c>
      <c r="X112" s="370">
        <v>997.06</v>
      </c>
      <c r="Y112" s="370">
        <v>669.5</v>
      </c>
      <c r="Z112" s="370">
        <v>200.7</v>
      </c>
      <c r="AA112" s="370">
        <v>538</v>
      </c>
      <c r="AB112" s="370">
        <v>669.5</v>
      </c>
      <c r="AC112" s="370">
        <v>795.67</v>
      </c>
      <c r="AD112" s="370">
        <v>1011.51</v>
      </c>
      <c r="AE112" s="370">
        <v>695.8</v>
      </c>
      <c r="AF112" s="370">
        <v>798.81</v>
      </c>
      <c r="AG112" s="370">
        <v>894.45</v>
      </c>
      <c r="AH112" s="370">
        <v>795.2</v>
      </c>
      <c r="AI112" s="370">
        <v>895.14</v>
      </c>
      <c r="AJ112" s="370">
        <v>397.8</v>
      </c>
      <c r="AK112" s="370">
        <v>998.75</v>
      </c>
      <c r="AL112" s="370">
        <v>398.8</v>
      </c>
      <c r="AM112" s="370">
        <v>1008.72</v>
      </c>
      <c r="AN112" s="370">
        <v>994.11</v>
      </c>
      <c r="AO112" s="370">
        <v>620.38</v>
      </c>
      <c r="AP112" s="370">
        <v>695.86</v>
      </c>
      <c r="AQ112" s="370">
        <v>994.58</v>
      </c>
      <c r="AR112" s="370">
        <v>894.45</v>
      </c>
      <c r="AS112" s="370">
        <v>571.63</v>
      </c>
      <c r="AT112" s="370" t="s">
        <v>1820</v>
      </c>
      <c r="AU112" s="370">
        <v>999.17</v>
      </c>
      <c r="AV112" s="370">
        <v>995</v>
      </c>
      <c r="AW112" s="370">
        <v>669.5</v>
      </c>
      <c r="AX112" s="370">
        <v>1044.1500000000001</v>
      </c>
      <c r="AY112" s="370">
        <v>1044.1500000000001</v>
      </c>
      <c r="AZ112" s="370">
        <v>429.09</v>
      </c>
      <c r="BA112" s="370">
        <v>994</v>
      </c>
      <c r="BB112" s="370" t="s">
        <v>1820</v>
      </c>
      <c r="BC112" s="99">
        <v>997.06</v>
      </c>
      <c r="BD112" s="99" t="s">
        <v>1820</v>
      </c>
      <c r="BE112">
        <v>897.86</v>
      </c>
      <c r="BF112">
        <v>7.3620311163865172E-5</v>
      </c>
    </row>
    <row r="113" spans="1:58" hidden="1">
      <c r="A113" s="370" t="s">
        <v>1820</v>
      </c>
      <c r="B113" s="370">
        <v>596.89499999999998</v>
      </c>
      <c r="C113" s="370">
        <v>596.6</v>
      </c>
      <c r="D113" s="370">
        <v>527.91499999999996</v>
      </c>
      <c r="E113" s="370">
        <v>663.11999999999989</v>
      </c>
      <c r="F113" s="370">
        <v>663.11999999999989</v>
      </c>
      <c r="G113" s="370">
        <v>899.12</v>
      </c>
      <c r="H113" s="370">
        <v>896.20499999999993</v>
      </c>
      <c r="I113" s="370">
        <v>996.81999999999994</v>
      </c>
      <c r="J113" s="370">
        <v>462.55</v>
      </c>
      <c r="K113" s="370">
        <v>995.70499999999993</v>
      </c>
      <c r="L113" s="370">
        <v>596.35500000000002</v>
      </c>
      <c r="M113" s="370">
        <v>665.19</v>
      </c>
      <c r="N113" s="370" t="s">
        <v>1820</v>
      </c>
      <c r="O113" s="370">
        <v>663.375</v>
      </c>
      <c r="P113" s="370">
        <v>663.45500000000004</v>
      </c>
      <c r="Q113" s="370">
        <v>997.34999999999991</v>
      </c>
      <c r="R113" s="370">
        <v>997.17000000000007</v>
      </c>
      <c r="S113" s="370">
        <v>492.54499999999996</v>
      </c>
      <c r="T113" s="370">
        <v>999.10500000000002</v>
      </c>
      <c r="U113" s="370">
        <v>585.52</v>
      </c>
      <c r="V113" s="370">
        <v>539.75</v>
      </c>
      <c r="W113" s="370">
        <v>538.5</v>
      </c>
      <c r="X113" s="370">
        <v>997.79499999999996</v>
      </c>
      <c r="Y113" s="370">
        <v>670</v>
      </c>
      <c r="Z113" s="370">
        <v>200.85</v>
      </c>
      <c r="AA113" s="370">
        <v>538.5</v>
      </c>
      <c r="AB113" s="370">
        <v>670</v>
      </c>
      <c r="AC113" s="370">
        <v>795.83500000000004</v>
      </c>
      <c r="AD113" s="370">
        <v>1012.175</v>
      </c>
      <c r="AE113" s="370">
        <v>696.15</v>
      </c>
      <c r="AF113" s="370">
        <v>798.90499999999997</v>
      </c>
      <c r="AG113" s="370">
        <v>894.75</v>
      </c>
      <c r="AH113" s="370">
        <v>795.6</v>
      </c>
      <c r="AI113" s="370">
        <v>895.54500000000007</v>
      </c>
      <c r="AJ113" s="370">
        <v>397.9</v>
      </c>
      <c r="AK113" s="370">
        <v>999.80500000000006</v>
      </c>
      <c r="AL113" s="370">
        <v>399.07</v>
      </c>
      <c r="AM113" s="370">
        <v>1008.825</v>
      </c>
      <c r="AN113" s="370">
        <v>994.39</v>
      </c>
      <c r="AO113" s="370">
        <v>620.85500000000002</v>
      </c>
      <c r="AP113" s="370">
        <v>696.12</v>
      </c>
      <c r="AQ113" s="370">
        <v>995</v>
      </c>
      <c r="AR113" s="370">
        <v>894.75</v>
      </c>
      <c r="AS113" s="370">
        <v>572.16000000000008</v>
      </c>
      <c r="AT113" s="370" t="s">
        <v>1820</v>
      </c>
      <c r="AU113" s="370">
        <v>999.38</v>
      </c>
      <c r="AV113" s="370">
        <v>995.25</v>
      </c>
      <c r="AW113" s="370">
        <v>670</v>
      </c>
      <c r="AX113" s="370">
        <v>1044.365</v>
      </c>
      <c r="AY113" s="370">
        <v>1044.365</v>
      </c>
      <c r="AZ113" s="370">
        <v>429.78</v>
      </c>
      <c r="BA113" s="370">
        <v>994.5</v>
      </c>
      <c r="BB113" s="370" t="s">
        <v>1820</v>
      </c>
      <c r="BC113" s="99">
        <v>997.375</v>
      </c>
      <c r="BD113" s="99" t="s">
        <v>1820</v>
      </c>
      <c r="BE113">
        <v>898.15499999999997</v>
      </c>
      <c r="BF113">
        <v>5.8896248931092136E-5</v>
      </c>
    </row>
    <row r="114" spans="1:58" hidden="1">
      <c r="A114" s="370" t="s">
        <v>1820</v>
      </c>
      <c r="B114" s="370">
        <v>597.45000000000005</v>
      </c>
      <c r="C114" s="370">
        <v>597.20000000000005</v>
      </c>
      <c r="D114" s="370">
        <v>528.20000000000005</v>
      </c>
      <c r="E114" s="370">
        <v>663.56</v>
      </c>
      <c r="F114" s="370">
        <v>663.56</v>
      </c>
      <c r="G114" s="370">
        <v>899.88</v>
      </c>
      <c r="H114" s="370">
        <v>896.8</v>
      </c>
      <c r="I114" s="370">
        <v>997.64</v>
      </c>
      <c r="J114" s="370">
        <v>462.99</v>
      </c>
      <c r="K114" s="370">
        <v>996.14</v>
      </c>
      <c r="L114" s="370">
        <v>596.86</v>
      </c>
      <c r="M114" s="370">
        <v>665.42</v>
      </c>
      <c r="N114" s="370" t="s">
        <v>1820</v>
      </c>
      <c r="O114" s="370">
        <v>663.67</v>
      </c>
      <c r="P114" s="370">
        <v>663.82</v>
      </c>
      <c r="Q114" s="370">
        <v>998.15</v>
      </c>
      <c r="R114" s="370">
        <v>997.19</v>
      </c>
      <c r="S114" s="370">
        <v>492.75</v>
      </c>
      <c r="T114" s="370">
        <v>999.5</v>
      </c>
      <c r="U114" s="370">
        <v>585.59</v>
      </c>
      <c r="V114" s="370">
        <v>540.5</v>
      </c>
      <c r="W114" s="370">
        <v>539</v>
      </c>
      <c r="X114" s="370">
        <v>998.53</v>
      </c>
      <c r="Y114" s="370">
        <v>670.5</v>
      </c>
      <c r="Z114" s="370">
        <v>201</v>
      </c>
      <c r="AA114" s="370">
        <v>539</v>
      </c>
      <c r="AB114" s="370">
        <v>670.5</v>
      </c>
      <c r="AC114" s="370">
        <v>796</v>
      </c>
      <c r="AD114" s="370">
        <v>1012.84</v>
      </c>
      <c r="AE114" s="370">
        <v>696.5</v>
      </c>
      <c r="AF114" s="370">
        <v>799</v>
      </c>
      <c r="AG114" s="370">
        <v>895.05</v>
      </c>
      <c r="AH114" s="370">
        <v>796</v>
      </c>
      <c r="AI114" s="370">
        <v>895.95</v>
      </c>
      <c r="AJ114" s="370">
        <v>398</v>
      </c>
      <c r="AK114" s="370">
        <v>1000.86</v>
      </c>
      <c r="AL114" s="370">
        <v>399.34</v>
      </c>
      <c r="AM114" s="370">
        <v>1008.93</v>
      </c>
      <c r="AN114" s="370">
        <v>994.67</v>
      </c>
      <c r="AO114" s="370">
        <v>621.33000000000004</v>
      </c>
      <c r="AP114" s="370">
        <v>696.38</v>
      </c>
      <c r="AQ114" s="370">
        <v>995.42</v>
      </c>
      <c r="AR114" s="370">
        <v>895.05</v>
      </c>
      <c r="AS114" s="370">
        <v>572.69000000000005</v>
      </c>
      <c r="AT114" s="370" t="s">
        <v>1820</v>
      </c>
      <c r="AU114" s="370">
        <v>999.59</v>
      </c>
      <c r="AV114" s="370">
        <v>995.5</v>
      </c>
      <c r="AW114" s="370">
        <v>670.5</v>
      </c>
      <c r="AX114" s="370">
        <v>1044.58</v>
      </c>
      <c r="AY114" s="370">
        <v>1044.58</v>
      </c>
      <c r="AZ114" s="370">
        <v>430.47</v>
      </c>
      <c r="BA114" s="370">
        <v>995</v>
      </c>
      <c r="BB114" s="370" t="s">
        <v>1820</v>
      </c>
      <c r="BC114" s="99">
        <v>997.69</v>
      </c>
      <c r="BD114" s="99" t="s">
        <v>1820</v>
      </c>
      <c r="BE114">
        <v>898.45</v>
      </c>
      <c r="BF114">
        <v>4.41721866983191E-5</v>
      </c>
    </row>
    <row r="115" spans="1:58" hidden="1">
      <c r="A115" s="370" t="s">
        <v>1820</v>
      </c>
      <c r="B115" s="370">
        <v>597.495</v>
      </c>
      <c r="C115" s="370">
        <v>597.21</v>
      </c>
      <c r="D115" s="370">
        <v>528.36500000000001</v>
      </c>
      <c r="E115" s="370">
        <v>663.56500000000005</v>
      </c>
      <c r="F115" s="370">
        <v>663.56500000000005</v>
      </c>
      <c r="G115" s="370">
        <v>901.39499999999998</v>
      </c>
      <c r="H115" s="370">
        <v>896.83500000000004</v>
      </c>
      <c r="I115" s="370">
        <v>997.8</v>
      </c>
      <c r="J115" s="370">
        <v>463.06</v>
      </c>
      <c r="K115" s="370">
        <v>996.56999999999994</v>
      </c>
      <c r="L115" s="370">
        <v>596.99</v>
      </c>
      <c r="M115" s="370">
        <v>665.9</v>
      </c>
      <c r="N115" s="370" t="s">
        <v>1820</v>
      </c>
      <c r="O115" s="370">
        <v>663.77499999999998</v>
      </c>
      <c r="P115" s="370">
        <v>663.875</v>
      </c>
      <c r="Q115" s="370">
        <v>998.43000000000006</v>
      </c>
      <c r="R115" s="370">
        <v>997.21</v>
      </c>
      <c r="S115" s="370">
        <v>492.88</v>
      </c>
      <c r="T115" s="370">
        <v>999.75</v>
      </c>
      <c r="U115" s="370">
        <v>585.90000000000009</v>
      </c>
      <c r="V115" s="370">
        <v>541.25</v>
      </c>
      <c r="W115" s="370">
        <v>539.5</v>
      </c>
      <c r="X115" s="370">
        <v>999.26499999999999</v>
      </c>
      <c r="Y115" s="370">
        <v>671</v>
      </c>
      <c r="Z115" s="370">
        <v>201.17000000000002</v>
      </c>
      <c r="AA115" s="370">
        <v>539.5</v>
      </c>
      <c r="AB115" s="370">
        <v>671</v>
      </c>
      <c r="AC115" s="370">
        <v>796.5</v>
      </c>
      <c r="AD115" s="370">
        <v>1013.005</v>
      </c>
      <c r="AE115" s="370">
        <v>696.85</v>
      </c>
      <c r="AF115" s="370">
        <v>799.1</v>
      </c>
      <c r="AG115" s="370">
        <v>895.5</v>
      </c>
      <c r="AH115" s="370">
        <v>796.4</v>
      </c>
      <c r="AI115" s="370">
        <v>896.35500000000002</v>
      </c>
      <c r="AJ115" s="370">
        <v>398.2</v>
      </c>
      <c r="AK115" s="370">
        <v>1001.9100000000001</v>
      </c>
      <c r="AL115" s="370">
        <v>399.47</v>
      </c>
      <c r="AM115" s="370">
        <v>1009.025</v>
      </c>
      <c r="AN115" s="370">
        <v>995.2349999999999</v>
      </c>
      <c r="AO115" s="370">
        <v>621.48</v>
      </c>
      <c r="AP115" s="370">
        <v>696.70499999999993</v>
      </c>
      <c r="AQ115" s="370">
        <v>995.83500000000004</v>
      </c>
      <c r="AR115" s="370">
        <v>895.5</v>
      </c>
      <c r="AS115" s="370">
        <v>573.22</v>
      </c>
      <c r="AT115" s="370" t="s">
        <v>1820</v>
      </c>
      <c r="AU115" s="370">
        <v>999.79500000000007</v>
      </c>
      <c r="AV115" s="370">
        <v>996</v>
      </c>
      <c r="AW115" s="370">
        <v>671</v>
      </c>
      <c r="AX115" s="370">
        <v>1045.1949999999999</v>
      </c>
      <c r="AY115" s="370">
        <v>1045.1949999999999</v>
      </c>
      <c r="AZ115" s="370">
        <v>431.81</v>
      </c>
      <c r="BA115" s="370">
        <v>995.5</v>
      </c>
      <c r="BB115" s="370" t="s">
        <v>1820</v>
      </c>
      <c r="BC115" s="99">
        <v>998.84500000000003</v>
      </c>
      <c r="BD115" s="99" t="s">
        <v>1820</v>
      </c>
      <c r="BE115">
        <v>899.22500000000002</v>
      </c>
      <c r="BF115">
        <v>2.9448124465546068E-5</v>
      </c>
    </row>
    <row r="116" spans="1:58" hidden="1">
      <c r="A116" s="370" t="s">
        <v>1820</v>
      </c>
      <c r="B116" s="370">
        <v>597.54</v>
      </c>
      <c r="C116" s="370">
        <v>597.22</v>
      </c>
      <c r="D116" s="370">
        <v>528.53</v>
      </c>
      <c r="E116" s="370">
        <v>663.57</v>
      </c>
      <c r="F116" s="370">
        <v>663.57</v>
      </c>
      <c r="G116" s="370">
        <v>902.91</v>
      </c>
      <c r="H116" s="370">
        <v>896.87</v>
      </c>
      <c r="I116" s="370">
        <v>997.96</v>
      </c>
      <c r="J116" s="370">
        <v>463.13</v>
      </c>
      <c r="K116" s="370">
        <v>997</v>
      </c>
      <c r="L116" s="370">
        <v>597.12</v>
      </c>
      <c r="M116" s="370">
        <v>666.38</v>
      </c>
      <c r="N116" s="370" t="s">
        <v>1820</v>
      </c>
      <c r="O116" s="370">
        <v>663.88</v>
      </c>
      <c r="P116" s="370">
        <v>663.93</v>
      </c>
      <c r="Q116" s="370">
        <v>998.71</v>
      </c>
      <c r="R116" s="370">
        <v>997.23</v>
      </c>
      <c r="S116" s="370">
        <v>493.01</v>
      </c>
      <c r="T116" s="370">
        <v>1000</v>
      </c>
      <c r="U116" s="370">
        <v>586.21</v>
      </c>
      <c r="V116" s="370">
        <v>542</v>
      </c>
      <c r="W116" s="370">
        <v>540</v>
      </c>
      <c r="X116" s="370">
        <v>1000</v>
      </c>
      <c r="Y116" s="370">
        <v>671.5</v>
      </c>
      <c r="Z116" s="370">
        <v>201.34</v>
      </c>
      <c r="AA116" s="370">
        <v>540</v>
      </c>
      <c r="AB116" s="370">
        <v>671.5</v>
      </c>
      <c r="AC116" s="370">
        <v>797</v>
      </c>
      <c r="AD116" s="370">
        <v>1013.17</v>
      </c>
      <c r="AE116" s="370">
        <v>697.2</v>
      </c>
      <c r="AF116" s="370">
        <v>799.2</v>
      </c>
      <c r="AG116" s="370">
        <v>895.95</v>
      </c>
      <c r="AH116" s="370">
        <v>796.8</v>
      </c>
      <c r="AI116" s="370">
        <v>896.76</v>
      </c>
      <c r="AJ116" s="370">
        <v>398.4</v>
      </c>
      <c r="AK116" s="370">
        <v>1002.96</v>
      </c>
      <c r="AL116" s="370">
        <v>399.6</v>
      </c>
      <c r="AM116" s="370">
        <v>1009.12</v>
      </c>
      <c r="AN116" s="370">
        <v>995.8</v>
      </c>
      <c r="AO116" s="370">
        <v>621.63</v>
      </c>
      <c r="AP116" s="370">
        <v>697.03</v>
      </c>
      <c r="AQ116" s="370">
        <v>996.25</v>
      </c>
      <c r="AR116" s="370">
        <v>895.95</v>
      </c>
      <c r="AS116" s="370">
        <v>573.75</v>
      </c>
      <c r="AT116" s="370" t="s">
        <v>1820</v>
      </c>
      <c r="AU116" s="370">
        <v>1000</v>
      </c>
      <c r="AV116" s="370">
        <v>996.5</v>
      </c>
      <c r="AW116" s="370">
        <v>671.5</v>
      </c>
      <c r="AX116" s="370">
        <v>1045.81</v>
      </c>
      <c r="AY116" s="370">
        <v>1045.81</v>
      </c>
      <c r="AZ116" s="370">
        <v>433.15</v>
      </c>
      <c r="BA116" s="370">
        <v>996</v>
      </c>
      <c r="BB116" s="370" t="s">
        <v>1820</v>
      </c>
      <c r="BC116" s="99">
        <v>1000</v>
      </c>
      <c r="BD116" s="99" t="s">
        <v>1820</v>
      </c>
      <c r="BE116">
        <v>900</v>
      </c>
      <c r="BF116">
        <v>1.4724062232773034E-5</v>
      </c>
    </row>
    <row r="117" spans="1:58" hidden="1">
      <c r="BC117" s="99"/>
      <c r="BD117" s="99"/>
      <c r="BE117"/>
      <c r="BF117"/>
    </row>
  </sheetData>
  <sheetProtection algorithmName="SHA-512" hashValue="N4PbDwHT+BfTMAeSyiAhUx+Rm3ndzli8Klj0Fs0awlLCsXMhqJWlpcLcZv4JnOAbbI36yfKLyeMo4FEqj+1Imw==" saltValue="+2kkkxztw29kg/yKUd+aQg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"/>
  <sheetViews>
    <sheetView topLeftCell="AP1048576" workbookViewId="0">
      <selection activeCell="AW15" sqref="A1:XFD1048576"/>
    </sheetView>
  </sheetViews>
  <sheetFormatPr defaultRowHeight="16.5" zeroHeight="1"/>
  <cols>
    <col min="1" max="1" width="8.25" style="59" customWidth="1"/>
    <col min="2" max="16384" width="9" style="59"/>
  </cols>
  <sheetData>
    <row r="1" spans="1:59" ht="18.75" hidden="1" customHeight="1">
      <c r="A1" s="61" t="s">
        <v>16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61" t="s">
        <v>26</v>
      </c>
      <c r="L1" s="61" t="s">
        <v>27</v>
      </c>
      <c r="M1" s="61" t="s">
        <v>28</v>
      </c>
      <c r="N1" s="61" t="s">
        <v>29</v>
      </c>
      <c r="O1" s="61" t="s">
        <v>30</v>
      </c>
      <c r="P1" s="61" t="s">
        <v>31</v>
      </c>
      <c r="Q1" s="61" t="s">
        <v>32</v>
      </c>
      <c r="R1" s="61" t="s">
        <v>33</v>
      </c>
      <c r="S1" s="61" t="s">
        <v>34</v>
      </c>
      <c r="T1" s="61" t="s">
        <v>35</v>
      </c>
      <c r="U1" s="61" t="s">
        <v>36</v>
      </c>
      <c r="V1" s="61" t="s">
        <v>195</v>
      </c>
      <c r="W1" s="61" t="s">
        <v>196</v>
      </c>
      <c r="X1" s="61" t="s">
        <v>197</v>
      </c>
      <c r="Y1" s="61" t="s">
        <v>198</v>
      </c>
      <c r="Z1" s="61" t="s">
        <v>199</v>
      </c>
      <c r="AA1" s="61" t="s">
        <v>200</v>
      </c>
      <c r="AB1" s="61" t="s">
        <v>201</v>
      </c>
      <c r="AC1" s="61" t="s">
        <v>202</v>
      </c>
      <c r="AD1" s="61" t="s">
        <v>203</v>
      </c>
      <c r="AE1" s="61" t="s">
        <v>204</v>
      </c>
      <c r="AF1" s="61" t="s">
        <v>205</v>
      </c>
      <c r="AG1" s="61" t="s">
        <v>206</v>
      </c>
      <c r="AH1" s="61" t="s">
        <v>207</v>
      </c>
      <c r="AI1" s="61" t="s">
        <v>208</v>
      </c>
      <c r="AJ1" s="61" t="s">
        <v>209</v>
      </c>
      <c r="AK1" s="61" t="s">
        <v>210</v>
      </c>
      <c r="AL1" s="61" t="s">
        <v>211</v>
      </c>
      <c r="AM1" s="61" t="s">
        <v>212</v>
      </c>
      <c r="AN1" s="61" t="s">
        <v>213</v>
      </c>
      <c r="AO1" s="61" t="s">
        <v>214</v>
      </c>
      <c r="AP1" s="61" t="s">
        <v>215</v>
      </c>
      <c r="AQ1" s="61" t="s">
        <v>216</v>
      </c>
      <c r="AR1" s="61" t="s">
        <v>217</v>
      </c>
      <c r="AS1" s="61" t="s">
        <v>218</v>
      </c>
      <c r="AT1" s="61" t="s">
        <v>219</v>
      </c>
      <c r="AU1" s="61" t="s">
        <v>220</v>
      </c>
      <c r="AV1" s="61" t="s">
        <v>221</v>
      </c>
      <c r="AW1" s="61" t="s">
        <v>222</v>
      </c>
      <c r="AX1" s="61" t="s">
        <v>223</v>
      </c>
      <c r="AY1" s="61" t="s">
        <v>224</v>
      </c>
      <c r="AZ1" s="61" t="s">
        <v>225</v>
      </c>
      <c r="BA1" s="61" t="s">
        <v>226</v>
      </c>
      <c r="BB1" s="61" t="s">
        <v>227</v>
      </c>
      <c r="BC1" s="61" t="s">
        <v>228</v>
      </c>
      <c r="BD1" s="61" t="s">
        <v>229</v>
      </c>
      <c r="BE1" s="72" t="s">
        <v>1002</v>
      </c>
      <c r="BF1" s="63" t="s">
        <v>230</v>
      </c>
      <c r="BG1" s="63" t="s">
        <v>231</v>
      </c>
    </row>
    <row r="2" spans="1:59" ht="18.75" hidden="1" customHeight="1">
      <c r="A2" s="62">
        <f>INDEX(대학별계산!$I$7:$I$307,COLUMN(A1),1,1)</f>
        <v>513.928</v>
      </c>
      <c r="B2" s="62">
        <f>INDEX(대학별계산!$I$7:$I$307,COLUMN(B1),1,1)</f>
        <v>581.02650000000006</v>
      </c>
      <c r="C2" s="62">
        <f>INDEX(대학별계산!$I$7:$I$307,COLUMN(C1),1,1)</f>
        <v>580.37850000000003</v>
      </c>
      <c r="D2" s="62">
        <f>INDEX(대학별계산!$I$7:$I$307,COLUMN(D1),1,1)</f>
        <v>511.428</v>
      </c>
      <c r="E2" s="62">
        <f>INDEX(대학별계산!$I$7:$I$307,COLUMN(E1),1,1)</f>
        <v>644.86500000000001</v>
      </c>
      <c r="F2" s="62">
        <f>INDEX(대학별계산!$I$7:$I$307,COLUMN(F1),1,1)</f>
        <v>644.86500000000001</v>
      </c>
      <c r="G2" s="62">
        <f>INDEX(대학별계산!$I$7:$I$307,COLUMN(G1),1,1)*0.9</f>
        <v>878.3747699966392</v>
      </c>
      <c r="H2" s="62">
        <f>INDEX(대학별계산!$I$7:$I$307,COLUMN(H1),1,1)</f>
        <v>869.0555927662424</v>
      </c>
      <c r="I2" s="62">
        <f>INDEX(대학별계산!$I$7:$I$307,COLUMN(I1),1,1)</f>
        <v>969.60589185867502</v>
      </c>
      <c r="J2" s="62">
        <f>INDEX(대학별계산!$I$7:$I$307,COLUMN(J1),1,1)</f>
        <v>448.98700000000002</v>
      </c>
      <c r="K2" s="62">
        <f>INDEX(대학별계산!$I$7:$I$307,COLUMN(K1),1,1)</f>
        <v>968.92463253440997</v>
      </c>
      <c r="L2" s="62">
        <f>INDEX(대학별계산!$I$7:$I$307,COLUMN(L1),1,1)</f>
        <v>578.29500000000007</v>
      </c>
      <c r="M2" s="62">
        <f>INDEX(대학별계산!$I$7:$I$307,COLUMN(M1),1,1)</f>
        <v>644.92000000000007</v>
      </c>
      <c r="N2" s="62">
        <f>INDEX(대학별계산!$I$7:$I$307,COLUMN(N1),1,1)</f>
        <v>65.166666666666657</v>
      </c>
      <c r="O2" s="62">
        <f>INDEX(대학별계산!$I$7:$I$307,COLUMN(O1),1,1)/0.8</f>
        <v>642.91660000000002</v>
      </c>
      <c r="P2" s="62">
        <f>INDEX(대학별계산!$I$7:$I$307,COLUMN(P1),1,1)</f>
        <v>645.58500000000004</v>
      </c>
      <c r="Q2" s="62">
        <f>INDEX(대학별계산!$I$7:$I$307,COLUMN(Q1),1,1)</f>
        <v>967.27156627836666</v>
      </c>
      <c r="R2" s="62">
        <f>INDEX(대학별계산!$I$7:$I$307,COLUMN(R1),1,1)</f>
        <v>968.92576899777112</v>
      </c>
      <c r="S2" s="62">
        <f>INDEX(대학별계산!$I$7:$I$307,COLUMN(S1),1,1)</f>
        <v>479.73625000000004</v>
      </c>
      <c r="T2" s="62">
        <f>INDEX(대학별계산!$I$7:$I$307,COLUMN(T1),1,1)</f>
        <v>968.81663128893274</v>
      </c>
      <c r="U2" s="62">
        <f>INDEX(대학별계산!$I$7:$I$307,COLUMN(U1),1,1)</f>
        <v>566.72</v>
      </c>
      <c r="V2" s="62">
        <f>INDEX(대학별계산!$I$7:$I$307,COLUMN(V1),1,1)</f>
        <v>522</v>
      </c>
      <c r="W2" s="62">
        <f>INDEX(대학별계산!$I$7:$I$307,COLUMN(W1),1,1)</f>
        <v>519</v>
      </c>
      <c r="X2" s="62">
        <f>INDEX(대학별계산!$I$7:$I$307,COLUMN(X1),1,1)</f>
        <v>965.76578951006911</v>
      </c>
      <c r="Y2" s="62">
        <f>INDEX(대학별계산!$I$7:$I$307,COLUMN(Y1),1,1)</f>
        <v>646</v>
      </c>
      <c r="Z2" s="62">
        <f>INDEX(대학별계산!$I$7:$I$307,COLUMN(Z1),1,1)</f>
        <v>193.73999999999998</v>
      </c>
      <c r="AA2" s="62">
        <f>INDEX(대학별계산!$I$7:$I$307,COLUMN(AA1),1,1)</f>
        <v>519</v>
      </c>
      <c r="AB2" s="62">
        <f>INDEX(대학별계산!$I$7:$I$307,COLUMN(AB1),1,1)</f>
        <v>646</v>
      </c>
      <c r="AC2" s="62">
        <f>INDEX(대학별계산!$I$7:$I$307,COLUMN(AC1),1,1)</f>
        <v>769</v>
      </c>
      <c r="AD2" s="62">
        <f>INDEX(대학별계산!$I$7:$I$307,COLUMN(AD1),1,1)</f>
        <v>996.36</v>
      </c>
      <c r="AE2" s="62">
        <f>INDEX(대학별계산!$I$7:$I$307,COLUMN(AE1),1,1)</f>
        <v>672.7</v>
      </c>
      <c r="AF2" s="62">
        <f>INDEX(대학별계산!$I$7:$I$307,COLUMN(AF1),1,1)</f>
        <v>792.2</v>
      </c>
      <c r="AG2" s="62">
        <f>INDEX(대학별계산!$I$7:$I$307,COLUMN(AG1),1,1)</f>
        <v>864.90000000000009</v>
      </c>
      <c r="AH2" s="62">
        <f>INDEX(대학별계산!$I$7:$I$307,COLUMN(AH1),1,1)</f>
        <v>768.8</v>
      </c>
      <c r="AI2" s="62">
        <f>INDEX(대학별계산!$I$7:$I$307,COLUMN(AI1),1,1)</f>
        <v>868.41</v>
      </c>
      <c r="AJ2" s="62">
        <f>INDEX(대학별계산!$I$7:$I$307,COLUMN(AJ1),1,1)</f>
        <v>384.4</v>
      </c>
      <c r="AK2" s="62">
        <f>INDEX(대학별계산!$I$7:$I$307,COLUMN(AK1),1,1)</f>
        <v>970.96218908353103</v>
      </c>
      <c r="AL2" s="62">
        <f>INDEX(대학별계산!$I$7:$I$307,COLUMN(AL1),1,1)</f>
        <v>387.08914713141104</v>
      </c>
      <c r="AM2" s="62">
        <f>INDEX(대학별계산!$I$7:$I$307,COLUMN(AM1),1,1)</f>
        <v>1001.9</v>
      </c>
      <c r="AN2" s="62">
        <f>INDEX(대학별계산!$I$7:$I$307,COLUMN(AN1),1,1)</f>
        <v>962.19999999999993</v>
      </c>
      <c r="AO2" s="62">
        <f>INDEX(대학별계산!$I$7:$I$307,COLUMN(AO1),1,1)</f>
        <v>601.625</v>
      </c>
      <c r="AP2" s="62">
        <f>INDEX(대학별계산!$I$7:$I$307,COLUMN(AP1),1,1)</f>
        <v>673.57500000000005</v>
      </c>
      <c r="AQ2" s="62">
        <f>INDEX(대학별계산!$I$7:$I$307,COLUMN(AQ1),1,1)</f>
        <v>961.25</v>
      </c>
      <c r="AR2" s="62">
        <f>INDEX(대학별계산!$I$7:$I$307,COLUMN(AR1),1,1)</f>
        <v>864.90000000000009</v>
      </c>
      <c r="AS2" s="62">
        <f>INDEX(대학별계산!$I$7:$I$307,COLUMN(AS1),1,1)</f>
        <v>551.4375</v>
      </c>
      <c r="AT2" s="62">
        <f>INDEX(대학별계산!$I$7:$I$307,COLUMN(AT1),1,1)</f>
        <v>774.17829426282208</v>
      </c>
      <c r="AU2" s="62">
        <f>INDEX(대학별계산!$I$7:$I$307,COLUMN(AU1),1,1)</f>
        <v>968.48406185837825</v>
      </c>
      <c r="AV2" s="62">
        <f>INDEX(대학별계산!$I$7:$I$307,COLUMN(AV1),1,1)</f>
        <v>956.5</v>
      </c>
      <c r="AW2" s="62">
        <f>INDEX(대학별계산!$I$7:$I$307,COLUMN(AW1),1,1)</f>
        <v>646</v>
      </c>
      <c r="AX2" s="62">
        <f>INDEX(대학별계산!$I$7:$I$307,COLUMN(AX1),1,1)</f>
        <v>1009.5625</v>
      </c>
      <c r="AY2" s="62">
        <f>INDEX(대학별계산!$I$7:$I$307,COLUMN(AY1),1,1)</f>
        <v>1009.5625</v>
      </c>
      <c r="AZ2" s="62">
        <f>INDEX(대학별계산!$I$7:$I$307,COLUMN(AZ1),1,1)</f>
        <v>418.15</v>
      </c>
      <c r="BA2" s="62">
        <f>INDEX(대학별계산!$I$7:$I$307,COLUMN(BA1),1,1)</f>
        <v>961</v>
      </c>
      <c r="BB2" s="62">
        <f>INDEX(대학별계산!$I$7:$I$307,COLUMN(BB1),1,1)</f>
        <v>607.5</v>
      </c>
      <c r="BC2" s="62">
        <f>INDEX(대학별계산!$I$7:$I$307,COLUMN(BC1),1,1)</f>
        <v>966.31110312264525</v>
      </c>
      <c r="BD2" s="62">
        <f>INDEX(대학별계산!$I$7:$I$307,COLUMN(BD1),1,1)</f>
        <v>332.53125</v>
      </c>
      <c r="BE2" s="385">
        <f>대학별계산!I67</f>
        <v>877.50725026852842</v>
      </c>
      <c r="BF2" s="63"/>
      <c r="BG2" s="63"/>
    </row>
    <row r="3" spans="1:59" ht="18.75" hidden="1" customHeight="1">
      <c r="A3" s="67" t="e">
        <f>INDEX(A$7:$BF$301,MATCH(A2,A$7:A$301)+1,59-COLUMN(A2),1)</f>
        <v>#N/A</v>
      </c>
      <c r="B3" s="67">
        <f>INDEX(B$7:$BF$301,MATCH(B2,B$7:B$301)+1,59-COLUMN(B2),1)</f>
        <v>8.8344373396638202E-3</v>
      </c>
      <c r="C3" s="67">
        <f>INDEX(C$7:$BF$301,MATCH(C2,C$7:C$301)+1,59-COLUMN(C2),1)</f>
        <v>8.0982342280251692E-3</v>
      </c>
      <c r="D3" s="67">
        <f>INDEX(D$7:$BF$301,MATCH(D2,D$7:D$301)+1,59-COLUMN(D2),1)</f>
        <v>1.3987859121134382E-2</v>
      </c>
      <c r="E3" s="67">
        <f>INDEX(E$7:$BF$301,MATCH(E2,E$7:E$301)+1,59-COLUMN(E2),1)</f>
        <v>8.0982342280251692E-3</v>
      </c>
      <c r="F3" s="67">
        <f>INDEX(F$7:$BF$301,MATCH(F2,F$7:F$301)+1,59-COLUMN(F2),1)</f>
        <v>8.0982342280251692E-3</v>
      </c>
      <c r="G3" s="67">
        <f>INDEX(G$7:$BF$301,MATCH(G2,G$7:G$301)+1,59-COLUMN(G2),1)</f>
        <v>8.0982342280251692E-3</v>
      </c>
      <c r="H3" s="67">
        <f>INDEX(H$7:$BF$301,MATCH(H2,H$7:H$301)+1,59-COLUMN(H2),1)</f>
        <v>9.5706404513024711E-3</v>
      </c>
      <c r="I3" s="67">
        <f>INDEX(I$7:$BF$301,MATCH(I2,I$7:I$301)+1,59-COLUMN(I2),1)</f>
        <v>9.5706404513024711E-3</v>
      </c>
      <c r="J3" s="67">
        <f>INDEX(J$7:$BF$301,MATCH(J2,J$7:J$301)+1,59-COLUMN(J2),1)</f>
        <v>1.1779249786218427E-2</v>
      </c>
      <c r="K3" s="67">
        <f>INDEX(K$7:$BF$301,MATCH(K2,K$7:K$301)+1,59-COLUMN(K2),1)</f>
        <v>8.8344373396638202E-3</v>
      </c>
      <c r="L3" s="67">
        <f>INDEX(L$7:$BF$301,MATCH(L2,L$7:L$301)+1,59-COLUMN(L2),1)</f>
        <v>1.2883554453676404E-2</v>
      </c>
      <c r="M3" s="67">
        <f>INDEX(M$7:$BF$301,MATCH(M2,M$7:M$301)+1,59-COLUMN(M2),1)</f>
        <v>1.1043046674579775E-2</v>
      </c>
      <c r="N3" s="67" t="e">
        <f>INDEX(N$7:$BF$301,MATCH(N2,N$7:N$301)+1,59-COLUMN(N2),1)</f>
        <v>#N/A</v>
      </c>
      <c r="O3" s="67">
        <f>INDEX(O$7:$BF$301,MATCH(O2,O$7:O$301)+1,59-COLUMN(O2),1)</f>
        <v>1.1779249786218427E-2</v>
      </c>
      <c r="P3" s="67">
        <f>INDEX(P$7:$BF$301,MATCH(P2,P$7:P$301)+1,59-COLUMN(P2),1)</f>
        <v>8.0982342280251692E-3</v>
      </c>
      <c r="Q3" s="67">
        <f>INDEX(Q$7:$BF$301,MATCH(Q2,Q$7:Q$301)+1,59-COLUMN(Q2),1)</f>
        <v>1.2883554453676404E-2</v>
      </c>
      <c r="R3" s="67">
        <f>INDEX(R$7:$BF$301,MATCH(R2,R$7:R$301)+1,59-COLUMN(R2),1)</f>
        <v>8.8344373396638202E-3</v>
      </c>
      <c r="S3" s="67">
        <f>INDEX(S$7:$BF$301,MATCH(S2,S$7:S$301)+1,59-COLUMN(S2),1)</f>
        <v>1.3987859121134382E-2</v>
      </c>
      <c r="T3" s="67">
        <f>INDEX(T$7:$BF$301,MATCH(T2,T$7:T$301)+1,59-COLUMN(T2),1)</f>
        <v>1.1779249786218427E-2</v>
      </c>
      <c r="U3" s="67">
        <f>INDEX(U$7:$BF$301,MATCH(U2,U$7:U$301)+1,59-COLUMN(U2),1)</f>
        <v>1.9141280902604946E-2</v>
      </c>
      <c r="V3" s="67">
        <f>INDEX(V$7:$BF$301,MATCH(V2,V$7:V$301)+1,59-COLUMN(V2),1)</f>
        <v>6.4785873824201356E-3</v>
      </c>
      <c r="W3" s="67">
        <f>INDEX(W$7:$BF$301,MATCH(W2,W$7:W$301)+1,59-COLUMN(W2),1)</f>
        <v>9.5706404513024711E-3</v>
      </c>
      <c r="X3" s="67">
        <f>INDEX(X$7:$BF$301,MATCH(X2,X$7:X$301)+1,59-COLUMN(X2),1)</f>
        <v>1.1779249786218427E-2</v>
      </c>
      <c r="Y3" s="67">
        <f>INDEX(Y$7:$BF$301,MATCH(Y2,Y$7:Y$301)+1,59-COLUMN(Y2),1)</f>
        <v>1.1043046674579775E-2</v>
      </c>
      <c r="Z3" s="67">
        <f>INDEX(Z$7:$BF$301,MATCH(Z2,Z$7:Z$301)+1,59-COLUMN(Z2),1)</f>
        <v>1.0306843562941122E-2</v>
      </c>
      <c r="AA3" s="67">
        <f>INDEX(AA$7:$BF$301,MATCH(AA2,AA$7:AA$301)+1,59-COLUMN(AA2),1)</f>
        <v>9.5706404513024711E-3</v>
      </c>
      <c r="AB3" s="67">
        <f>INDEX(AB$7:$BF$301,MATCH(AB2,AB$7:AB$301)+1,59-COLUMN(AB2),1)</f>
        <v>1.1043046674579775E-2</v>
      </c>
      <c r="AC3" s="67">
        <f>INDEX(AC$7:$BF$301,MATCH(AC2,AC$7:AC$301)+1,59-COLUMN(AC2),1)</f>
        <v>8.8344373396638202E-3</v>
      </c>
      <c r="AD3" s="67">
        <f>INDEX(AD$7:$BF$301,MATCH(AD2,AD$7:AD$301)+1,59-COLUMN(AD2),1)</f>
        <v>3.6810155581932587E-3</v>
      </c>
      <c r="AE3" s="67">
        <f>INDEX(AE$7:$BF$301,MATCH(AE2,AE$7:AE$301)+1,59-COLUMN(AE2),1)</f>
        <v>8.8344373396638202E-3</v>
      </c>
      <c r="AF3" s="67">
        <f>INDEX(AF$7:$BF$301,MATCH(AF2,AF$7:AF$301)+1,59-COLUMN(AF2),1)</f>
        <v>8.8344373396638202E-3</v>
      </c>
      <c r="AG3" s="67">
        <f>INDEX(AG$7:$BF$301,MATCH(AG2,AG$7:AG$301)+1,59-COLUMN(AG2),1)</f>
        <v>6.4785873824201356E-3</v>
      </c>
      <c r="AH3" s="67">
        <f>INDEX(AH$7:$BF$301,MATCH(AH2,AH$7:AH$301)+1,59-COLUMN(AH2),1)</f>
        <v>9.5706404513024711E-3</v>
      </c>
      <c r="AI3" s="67">
        <f>INDEX(AI$7:$BF$301,MATCH(AI2,AI$7:AI$301)+1,59-COLUMN(AI2),1)</f>
        <v>8.8344373396638202E-3</v>
      </c>
      <c r="AJ3" s="67">
        <f>INDEX(AJ$7:$BF$301,MATCH(AJ2,AJ$7:AJ$301)+1,59-COLUMN(AJ2),1)</f>
        <v>8.8344373396638202E-3</v>
      </c>
      <c r="AK3" s="67">
        <f>INDEX(AK$7:$BF$301,MATCH(AK2,AK$7:AK$301)+1,59-COLUMN(AK2),1)</f>
        <v>9.5706404513024711E-3</v>
      </c>
      <c r="AL3" s="67">
        <f>INDEX(AL$7:$BF$301,MATCH(AL2,AL$7:AL$301)+1,59-COLUMN(AL2),1)</f>
        <v>1.0306843562941122E-2</v>
      </c>
      <c r="AM3" s="67">
        <f>INDEX(AM$7:$BF$301,MATCH(AM2,AM$7:AM$301)+1,59-COLUMN(AM2),1)</f>
        <v>8.8344373396638202E-3</v>
      </c>
      <c r="AN3" s="67">
        <f>INDEX(AN$7:$BF$301,MATCH(AN2,AN$7:AN$301)+1,59-COLUMN(AN2),1)</f>
        <v>8.0982342280251692E-3</v>
      </c>
      <c r="AO3" s="67">
        <f>INDEX(AO$7:$BF$301,MATCH(AO2,AO$7:AO$301)+1,59-COLUMN(AO2),1)</f>
        <v>1.0306843562941122E-2</v>
      </c>
      <c r="AP3" s="67">
        <f>INDEX(AP$7:$BF$301,MATCH(AP2,AP$7:AP$301)+1,59-COLUMN(AP2),1)</f>
        <v>6.4785873824201356E-3</v>
      </c>
      <c r="AQ3" s="67">
        <f>INDEX(AQ$7:$BF$301,MATCH(AQ2,AQ$7:AQ$301)+1,59-COLUMN(AQ2),1)</f>
        <v>8.8344373396638202E-3</v>
      </c>
      <c r="AR3" s="67">
        <f>INDEX(AR$7:$BF$301,MATCH(AR2,AR$7:AR$301)+1,59-COLUMN(AR2),1)</f>
        <v>6.4785873824201356E-3</v>
      </c>
      <c r="AS3" s="67">
        <f>INDEX(AS$7:$BF$301,MATCH(AS2,AS$7:AS$301)+1,59-COLUMN(AS2),1)</f>
        <v>1.0306843562941122E-2</v>
      </c>
      <c r="AT3" s="67" t="e">
        <f>INDEX(AT$7:$BF$301,MATCH(AT2,AT$7:AT$301)+1,59-COLUMN(AT2),1)</f>
        <v>#N/A</v>
      </c>
      <c r="AU3" s="67">
        <f>INDEX(AU$7:$BF$301,MATCH(AU2,AU$7:AU$301)+1,59-COLUMN(AU2),1)</f>
        <v>1.509216378859236E-2</v>
      </c>
      <c r="AV3" s="67">
        <f>INDEX(AV$7:$BF$301,MATCH(AV2,AV$7:AV$301)+1,59-COLUMN(AV2),1)</f>
        <v>1.2883554453676404E-2</v>
      </c>
      <c r="AW3" s="67">
        <f>INDEX(AW$7:$BF$301,MATCH(AW2,AW$7:AW$301)+1,59-COLUMN(AW2),1)</f>
        <v>1.1043046674579775E-2</v>
      </c>
      <c r="AX3" s="67">
        <f>INDEX(AX$7:$BF$301,MATCH(AX2,AX$7:AX$301)+1,59-COLUMN(AX2),1)</f>
        <v>8.0982342280251692E-3</v>
      </c>
      <c r="AY3" s="67">
        <f>INDEX(AY$7:$BF$301,MATCH(AY2,AY$7:AY$301)+1,59-COLUMN(AY2),1)</f>
        <v>8.8344373396638202E-3</v>
      </c>
      <c r="AZ3" s="67">
        <f>INDEX(AZ$7:$BF$301,MATCH(AZ2,AZ$7:AZ$301)+1,59-COLUMN(AZ2),1)</f>
        <v>4.0491171140125846E-3</v>
      </c>
      <c r="BA3" s="67">
        <f>INDEX(BA$7:$BF$301,MATCH(BA2,BA$7:BA$301)+1,59-COLUMN(BA2),1)</f>
        <v>8.8344373396638202E-3</v>
      </c>
      <c r="BB3" s="67" t="e">
        <f>INDEX(BB$7:$BF$301,MATCH(BB2,BB$7:BB$301)+1,59-COLUMN(BB2),1)</f>
        <v>#N/A</v>
      </c>
      <c r="BC3" s="67">
        <f>INDEX(BC$7:$BF$301,MATCH(BC2,BC$7:BC$301)+1,59-COLUMN(BC2),1)</f>
        <v>1.1043046674579775E-2</v>
      </c>
      <c r="BD3" s="67" t="e">
        <f>INDEX(BD$7:$BF$301,MATCH(BD2,BD$7:BD$301)+1,59-COLUMN(BD2),1)</f>
        <v>#N/A</v>
      </c>
      <c r="BE3" s="67">
        <f>INDEX(BE$7:$BF$301,MATCH(BE2,BE$7:BE$301)+1,59-COLUMN(BE2),1)</f>
        <v>1.1043046674579775E-2</v>
      </c>
      <c r="BF3" s="65"/>
      <c r="BG3" s="65"/>
    </row>
    <row r="4" spans="1:59" ht="18.75" hidden="1" customHeight="1">
      <c r="A4" s="67" t="e">
        <f>INDEX(A$7:$BF$301,MATCH(A2,A$7:A$301),59-COLUMN(A2),1)</f>
        <v>#N/A</v>
      </c>
      <c r="B4" s="67">
        <f>INDEX(B$7:$BF$301,MATCH(B2,B$7:B$301),59-COLUMN(B2),1)</f>
        <v>9.5706404513024711E-3</v>
      </c>
      <c r="C4" s="67">
        <f>INDEX(C$7:$BF$301,MATCH(C2,C$7:C$301),59-COLUMN(C2),1)</f>
        <v>8.8344373396638202E-3</v>
      </c>
      <c r="D4" s="67">
        <f>INDEX(D$7:$BF$301,MATCH(D2,D$7:D$301),59-COLUMN(D2),1)</f>
        <v>1.509216378859236E-2</v>
      </c>
      <c r="E4" s="67">
        <f>INDEX(E$7:$BF$301,MATCH(E2,E$7:E$301),59-COLUMN(E2),1)</f>
        <v>8.8344373396638202E-3</v>
      </c>
      <c r="F4" s="67">
        <f>INDEX(F$7:$BF$301,MATCH(F2,F$7:F$301),59-COLUMN(F2),1)</f>
        <v>8.8344373396638202E-3</v>
      </c>
      <c r="G4" s="67">
        <f>INDEX(G$7:$BF$301,MATCH(G2,G$7:G$301),59-COLUMN(G2),1)</f>
        <v>8.8344373396638202E-3</v>
      </c>
      <c r="H4" s="67">
        <f>INDEX(H$7:$BF$301,MATCH(H2,H$7:H$301),59-COLUMN(H2),1)</f>
        <v>1.0306843562941122E-2</v>
      </c>
      <c r="I4" s="67">
        <f>INDEX(I$7:$BF$301,MATCH(I2,I$7:I$301),59-COLUMN(I2),1)</f>
        <v>1.0306843562941122E-2</v>
      </c>
      <c r="J4" s="67">
        <f>INDEX(J$7:$BF$301,MATCH(J2,J$7:J$301),59-COLUMN(J2),1)</f>
        <v>1.2883554453676404E-2</v>
      </c>
      <c r="K4" s="67">
        <f>INDEX(K$7:$BF$301,MATCH(K2,K$7:K$301),59-COLUMN(K2),1)</f>
        <v>9.5706404513024711E-3</v>
      </c>
      <c r="L4" s="67">
        <f>INDEX(L$7:$BF$301,MATCH(L2,L$7:L$301),59-COLUMN(L2),1)</f>
        <v>1.3987859121134382E-2</v>
      </c>
      <c r="M4" s="67">
        <f>INDEX(M$7:$BF$301,MATCH(M2,M$7:M$301),59-COLUMN(M2),1)</f>
        <v>1.1779249786218427E-2</v>
      </c>
      <c r="N4" s="67" t="e">
        <f>INDEX(N$7:$BF$301,MATCH(N2,N$7:N$301),59-COLUMN(N2),1)</f>
        <v>#N/A</v>
      </c>
      <c r="O4" s="67">
        <f>INDEX(O$7:$BF$301,MATCH(O2,O$7:O$301),59-COLUMN(O2),1)</f>
        <v>1.2883554453676404E-2</v>
      </c>
      <c r="P4" s="67">
        <f>INDEX(P$7:$BF$301,MATCH(P2,P$7:P$301),59-COLUMN(P2),1)</f>
        <v>8.8344373396638202E-3</v>
      </c>
      <c r="Q4" s="67">
        <f>INDEX(Q$7:$BF$301,MATCH(Q2,Q$7:Q$301),59-COLUMN(Q2),1)</f>
        <v>1.3987859121134382E-2</v>
      </c>
      <c r="R4" s="67">
        <f>INDEX(R$7:$BF$301,MATCH(R2,R$7:R$301),59-COLUMN(R2),1)</f>
        <v>9.5706404513024711E-3</v>
      </c>
      <c r="S4" s="67">
        <f>INDEX(S$7:$BF$301,MATCH(S2,S$7:S$301),59-COLUMN(S2),1)</f>
        <v>1.509216378859236E-2</v>
      </c>
      <c r="T4" s="67">
        <f>INDEX(T$7:$BF$301,MATCH(T2,T$7:T$301),59-COLUMN(T2),1)</f>
        <v>1.2883554453676404E-2</v>
      </c>
      <c r="U4" s="67">
        <f>INDEX(U$7:$BF$301,MATCH(U2,U$7:U$301),59-COLUMN(U2),1)</f>
        <v>2.0245585570062924E-2</v>
      </c>
      <c r="V4" s="67">
        <f>INDEX(V$7:$BF$301,MATCH(V2,V$7:V$301),59-COLUMN(V2),1)</f>
        <v>7.3620311163865174E-3</v>
      </c>
      <c r="W4" s="67">
        <f>INDEX(W$7:$BF$301,MATCH(W2,W$7:W$301),59-COLUMN(W2),1)</f>
        <v>1.0306843562941122E-2</v>
      </c>
      <c r="X4" s="67">
        <f>INDEX(X$7:$BF$301,MATCH(X2,X$7:X$301),59-COLUMN(X2),1)</f>
        <v>1.2883554453676404E-2</v>
      </c>
      <c r="Y4" s="67">
        <f>INDEX(Y$7:$BF$301,MATCH(Y2,Y$7:Y$301),59-COLUMN(Y2),1)</f>
        <v>1.1779249786218427E-2</v>
      </c>
      <c r="Z4" s="67">
        <f>INDEX(Z$7:$BF$301,MATCH(Z2,Z$7:Z$301),59-COLUMN(Z2),1)</f>
        <v>1.1043046674579775E-2</v>
      </c>
      <c r="AA4" s="67">
        <f>INDEX(AA$7:$BF$301,MATCH(AA2,AA$7:AA$301),59-COLUMN(AA2),1)</f>
        <v>1.0306843562941122E-2</v>
      </c>
      <c r="AB4" s="67">
        <f>INDEX(AB$7:$BF$301,MATCH(AB2,AB$7:AB$301),59-COLUMN(AB2),1)</f>
        <v>1.1779249786218427E-2</v>
      </c>
      <c r="AC4" s="67">
        <f>INDEX(AC$7:$BF$301,MATCH(AC2,AC$7:AC$301),59-COLUMN(AC2),1)</f>
        <v>9.5706404513024711E-3</v>
      </c>
      <c r="AD4" s="67">
        <f>INDEX(AD$7:$BF$301,MATCH(AD2,AD$7:AD$301),59-COLUMN(AD2),1)</f>
        <v>4.0491171140125846E-3</v>
      </c>
      <c r="AE4" s="67">
        <f>INDEX(AE$7:$BF$301,MATCH(AE2,AE$7:AE$301),59-COLUMN(AE2),1)</f>
        <v>9.5706404513024711E-3</v>
      </c>
      <c r="AF4" s="67">
        <f>INDEX(AF$7:$BF$301,MATCH(AF2,AF$7:AF$301),59-COLUMN(AF2),1)</f>
        <v>9.5706404513024711E-3</v>
      </c>
      <c r="AG4" s="67">
        <f>INDEX(AG$7:$BF$301,MATCH(AG2,AG$7:AG$301),59-COLUMN(AG2),1)</f>
        <v>7.3620311163865174E-3</v>
      </c>
      <c r="AH4" s="67">
        <f>INDEX(AH$7:$BF$301,MATCH(AH2,AH$7:AH$301),59-COLUMN(AH2),1)</f>
        <v>1.0306843562941122E-2</v>
      </c>
      <c r="AI4" s="67">
        <f>INDEX(AI$7:$BF$301,MATCH(AI2,AI$7:AI$301),59-COLUMN(AI2),1)</f>
        <v>9.5706404513024711E-3</v>
      </c>
      <c r="AJ4" s="67">
        <f>INDEX(AJ$7:$BF$301,MATCH(AJ2,AJ$7:AJ$301),59-COLUMN(AJ2),1)</f>
        <v>9.5706404513024711E-3</v>
      </c>
      <c r="AK4" s="67">
        <f>INDEX(AK$7:$BF$301,MATCH(AK2,AK$7:AK$301),59-COLUMN(AK2),1)</f>
        <v>1.0306843562941122E-2</v>
      </c>
      <c r="AL4" s="67">
        <f>INDEX(AL$7:$BF$301,MATCH(AL2,AL$7:AL$301),59-COLUMN(AL2),1)</f>
        <v>1.1043046674579775E-2</v>
      </c>
      <c r="AM4" s="67">
        <f>INDEX(AM$7:$BF$301,MATCH(AM2,AM$7:AM$301),59-COLUMN(AM2),1)</f>
        <v>9.5706404513024711E-3</v>
      </c>
      <c r="AN4" s="67">
        <f>INDEX(AN$7:$BF$301,MATCH(AN2,AN$7:AN$301),59-COLUMN(AN2),1)</f>
        <v>8.8344373396638202E-3</v>
      </c>
      <c r="AO4" s="67">
        <f>INDEX(AO$7:$BF$301,MATCH(AO2,AO$7:AO$301),59-COLUMN(AO2),1)</f>
        <v>1.1043046674579775E-2</v>
      </c>
      <c r="AP4" s="67">
        <f>INDEX(AP$7:$BF$301,MATCH(AP2,AP$7:AP$301),59-COLUMN(AP2),1)</f>
        <v>7.3620311163865174E-3</v>
      </c>
      <c r="AQ4" s="67">
        <f>INDEX(AQ$7:$BF$301,MATCH(AQ2,AQ$7:AQ$301),59-COLUMN(AQ2),1)</f>
        <v>9.5706404513024711E-3</v>
      </c>
      <c r="AR4" s="67">
        <f>INDEX(AR$7:$BF$301,MATCH(AR2,AR$7:AR$301),59-COLUMN(AR2),1)</f>
        <v>7.3620311163865174E-3</v>
      </c>
      <c r="AS4" s="67">
        <f>INDEX(AS$7:$BF$301,MATCH(AS2,AS$7:AS$301),59-COLUMN(AS2),1)</f>
        <v>1.1043046674579775E-2</v>
      </c>
      <c r="AT4" s="67" t="e">
        <f>INDEX(AT$7:$BF$301,MATCH(AT2,AT$7:AT$301),59-COLUMN(AT2),1)</f>
        <v>#N/A</v>
      </c>
      <c r="AU4" s="67">
        <f>INDEX(AU$7:$BF$301,MATCH(AU2,AU$7:AU$301),59-COLUMN(AU2),1)</f>
        <v>1.6196468456050338E-2</v>
      </c>
      <c r="AV4" s="67">
        <f>INDEX(AV$7:$BF$301,MATCH(AV2,AV$7:AV$301),59-COLUMN(AV2),1)</f>
        <v>1.3987859121134382E-2</v>
      </c>
      <c r="AW4" s="67">
        <f>INDEX(AW$7:$BF$301,MATCH(AW2,AW$7:AW$301),59-COLUMN(AW2),1)</f>
        <v>1.1779249786218427E-2</v>
      </c>
      <c r="AX4" s="67">
        <f>INDEX(AX$7:$BF$301,MATCH(AX2,AX$7:AX$301),59-COLUMN(AX2),1)</f>
        <v>8.8344373396638202E-3</v>
      </c>
      <c r="AY4" s="67">
        <f>INDEX(AY$7:$BF$301,MATCH(AY2,AY$7:AY$301),59-COLUMN(AY2),1)</f>
        <v>9.5706404513024711E-3</v>
      </c>
      <c r="AZ4" s="67">
        <f>INDEX(AZ$7:$BF$301,MATCH(AZ2,AZ$7:AZ$301),59-COLUMN(AZ2),1)</f>
        <v>4.4172186698319101E-3</v>
      </c>
      <c r="BA4" s="67">
        <f>INDEX(BA$7:$BF$301,MATCH(BA2,BA$7:BA$301),59-COLUMN(BA2),1)</f>
        <v>9.5706404513024711E-3</v>
      </c>
      <c r="BB4" s="67" t="e">
        <f>INDEX(BB$7:$BF$301,MATCH(BB2,BB$7:BB$301),59-COLUMN(BB2),1)</f>
        <v>#N/A</v>
      </c>
      <c r="BC4" s="67">
        <f>INDEX(BC$7:$BF$301,MATCH(BC2,BC$7:BC$301),59-COLUMN(BC2),1)</f>
        <v>1.1779249786218427E-2</v>
      </c>
      <c r="BD4" s="67" t="e">
        <f>INDEX(BD$7:$BF$301,MATCH(BD2,BD$7:BD$301),59-COLUMN(BD2),1)</f>
        <v>#N/A</v>
      </c>
      <c r="BE4" s="67">
        <f>INDEX(BE$7:$BF$301,MATCH(BE2,BE$7:BE$301),59-COLUMN(BE2),1)</f>
        <v>1.1779249786218427E-2</v>
      </c>
      <c r="BF4" s="65"/>
      <c r="BG4" s="65"/>
    </row>
    <row r="5" spans="1:59" ht="18.75" hidden="1" customHeight="1">
      <c r="A5" s="67" t="e">
        <f>INDEX(A$7:$BF$301,MATCH(A2,A$7:A$301)-1,59-COLUMN(A2),1)</f>
        <v>#N/A</v>
      </c>
      <c r="B5" s="67">
        <f>INDEX(B$7:$BF$301,MATCH(B2,B$7:B$301)-1,59-COLUMN(B2),1)</f>
        <v>1.0306843562941122E-2</v>
      </c>
      <c r="C5" s="67">
        <f>INDEX(C$7:$BF$301,MATCH(C2,C$7:C$301)-1,59-COLUMN(C2),1)</f>
        <v>9.5706404513024711E-3</v>
      </c>
      <c r="D5" s="67">
        <f>INDEX(D$7:$BF$301,MATCH(D2,D$7:D$301)-1,59-COLUMN(D2),1)</f>
        <v>1.6196468456050338E-2</v>
      </c>
      <c r="E5" s="67">
        <f>INDEX(E$7:$BF$301,MATCH(E2,E$7:E$301)-1,59-COLUMN(E2),1)</f>
        <v>9.5706404513024711E-3</v>
      </c>
      <c r="F5" s="67">
        <f>INDEX(F$7:$BF$301,MATCH(F2,F$7:F$301)-1,59-COLUMN(F2),1)</f>
        <v>9.5706404513024711E-3</v>
      </c>
      <c r="G5" s="67">
        <f>INDEX(G$7:$BF$301,MATCH(G2,G$7:G$301)-1,59-COLUMN(G2),1)</f>
        <v>9.5706404513024711E-3</v>
      </c>
      <c r="H5" s="67">
        <f>INDEX(H$7:$BF$301,MATCH(H2,H$7:H$301)-1,59-COLUMN(H2),1)</f>
        <v>1.1043046674579775E-2</v>
      </c>
      <c r="I5" s="67">
        <f>INDEX(I$7:$BF$301,MATCH(I2,I$7:I$301)-1,59-COLUMN(I2),1)</f>
        <v>1.1043046674579775E-2</v>
      </c>
      <c r="J5" s="67">
        <f>INDEX(J$7:$BF$301,MATCH(J2,J$7:J$301)-1,59-COLUMN(J2),1)</f>
        <v>1.3987859121134382E-2</v>
      </c>
      <c r="K5" s="67">
        <f>INDEX(K$7:$BF$301,MATCH(K2,K$7:K$301)-1,59-COLUMN(K2),1)</f>
        <v>1.0306843562941122E-2</v>
      </c>
      <c r="L5" s="67">
        <f>INDEX(L$7:$BF$301,MATCH(L2,L$7:L$301)-1,59-COLUMN(L2),1)</f>
        <v>1.509216378859236E-2</v>
      </c>
      <c r="M5" s="67">
        <f>INDEX(M$7:$BF$301,MATCH(M2,M$7:M$301)-1,59-COLUMN(M2),1)</f>
        <v>1.2883554453676404E-2</v>
      </c>
      <c r="N5" s="67" t="e">
        <f>INDEX(N$7:$BF$301,MATCH(N2,N$7:N$301)-1,59-COLUMN(N2),1)</f>
        <v>#N/A</v>
      </c>
      <c r="O5" s="67">
        <f>INDEX(O$7:$BF$301,MATCH(O2,O$7:O$301)-1,59-COLUMN(O2),1)</f>
        <v>1.3987859121134382E-2</v>
      </c>
      <c r="P5" s="67">
        <f>INDEX(P$7:$BF$301,MATCH(P2,P$7:P$301)-1,59-COLUMN(P2),1)</f>
        <v>9.5706404513024711E-3</v>
      </c>
      <c r="Q5" s="67">
        <f>INDEX(Q$7:$BF$301,MATCH(Q2,Q$7:Q$301)-1,59-COLUMN(Q2),1)</f>
        <v>1.509216378859236E-2</v>
      </c>
      <c r="R5" s="67">
        <f>INDEX(R$7:$BF$301,MATCH(R2,R$7:R$301)-1,59-COLUMN(R2),1)</f>
        <v>1.0306843562941122E-2</v>
      </c>
      <c r="S5" s="67">
        <f>INDEX(S$7:$BF$301,MATCH(S2,S$7:S$301)-1,59-COLUMN(S2),1)</f>
        <v>1.6196468456050338E-2</v>
      </c>
      <c r="T5" s="67">
        <f>INDEX(T$7:$BF$301,MATCH(T2,T$7:T$301)-1,59-COLUMN(T2),1)</f>
        <v>1.3987859121134382E-2</v>
      </c>
      <c r="U5" s="67">
        <f>INDEX(U$7:$BF$301,MATCH(U2,U$7:U$301)-1,59-COLUMN(U2),1)</f>
        <v>2.1349890237520899E-2</v>
      </c>
      <c r="V5" s="67">
        <f>INDEX(V$7:$BF$301,MATCH(V2,V$7:V$301)-1,59-COLUMN(V2),1)</f>
        <v>8.0982342280251692E-3</v>
      </c>
      <c r="W5" s="67">
        <f>INDEX(W$7:$BF$301,MATCH(W2,W$7:W$301)-1,59-COLUMN(W2),1)</f>
        <v>1.1043046674579775E-2</v>
      </c>
      <c r="X5" s="67">
        <f>INDEX(X$7:$BF$301,MATCH(X2,X$7:X$301)-1,59-COLUMN(X2),1)</f>
        <v>1.3987859121134382E-2</v>
      </c>
      <c r="Y5" s="67">
        <f>INDEX(Y$7:$BF$301,MATCH(Y2,Y$7:Y$301)-1,59-COLUMN(Y2),1)</f>
        <v>1.2883554453676404E-2</v>
      </c>
      <c r="Z5" s="67">
        <f>INDEX(Z$7:$BF$301,MATCH(Z2,Z$7:Z$301)-1,59-COLUMN(Z2),1)</f>
        <v>1.1779249786218427E-2</v>
      </c>
      <c r="AA5" s="67">
        <f>INDEX(AA$7:$BF$301,MATCH(AA2,AA$7:AA$301)-1,59-COLUMN(AA2),1)</f>
        <v>1.1043046674579775E-2</v>
      </c>
      <c r="AB5" s="67">
        <f>INDEX(AB$7:$BF$301,MATCH(AB2,AB$7:AB$301)-1,59-COLUMN(AB2),1)</f>
        <v>1.2883554453676404E-2</v>
      </c>
      <c r="AC5" s="67">
        <f>INDEX(AC$7:$BF$301,MATCH(AC2,AC$7:AC$301)-1,59-COLUMN(AC2),1)</f>
        <v>1.0306843562941122E-2</v>
      </c>
      <c r="AD5" s="67">
        <f>INDEX(AD$7:$BF$301,MATCH(AD2,AD$7:AD$301)-1,59-COLUMN(AD2),1)</f>
        <v>4.4172186698319101E-3</v>
      </c>
      <c r="AE5" s="67">
        <f>INDEX(AE$7:$BF$301,MATCH(AE2,AE$7:AE$301)-1,59-COLUMN(AE2),1)</f>
        <v>1.0306843562941122E-2</v>
      </c>
      <c r="AF5" s="67">
        <f>INDEX(AF$7:$BF$301,MATCH(AF2,AF$7:AF$301)-1,59-COLUMN(AF2),1)</f>
        <v>1.0306843562941122E-2</v>
      </c>
      <c r="AG5" s="67">
        <f>INDEX(AG$7:$BF$301,MATCH(AG2,AG$7:AG$301)-1,59-COLUMN(AG2),1)</f>
        <v>8.0982342280251692E-3</v>
      </c>
      <c r="AH5" s="67">
        <f>INDEX(AH$7:$BF$301,MATCH(AH2,AH$7:AH$301)-1,59-COLUMN(AH2),1)</f>
        <v>1.1043046674579775E-2</v>
      </c>
      <c r="AI5" s="67">
        <f>INDEX(AI$7:$BF$301,MATCH(AI2,AI$7:AI$301)-1,59-COLUMN(AI2),1)</f>
        <v>1.0306843562941122E-2</v>
      </c>
      <c r="AJ5" s="67">
        <f>INDEX(AJ$7:$BF$301,MATCH(AJ2,AJ$7:AJ$301)-1,59-COLUMN(AJ2),1)</f>
        <v>1.0306843562941122E-2</v>
      </c>
      <c r="AK5" s="67">
        <f>INDEX(AK$7:$BF$301,MATCH(AK2,AK$7:AK$301)-1,59-COLUMN(AK2),1)</f>
        <v>1.1043046674579775E-2</v>
      </c>
      <c r="AL5" s="67">
        <f>INDEX(AL$7:$BF$301,MATCH(AL2,AL$7:AL$301)-1,59-COLUMN(AL2),1)</f>
        <v>1.1779249786218427E-2</v>
      </c>
      <c r="AM5" s="67">
        <f>INDEX(AM$7:$BF$301,MATCH(AM2,AM$7:AM$301)-1,59-COLUMN(AM2),1)</f>
        <v>1.0306843562941122E-2</v>
      </c>
      <c r="AN5" s="67">
        <f>INDEX(AN$7:$BF$301,MATCH(AN2,AN$7:AN$301)-1,59-COLUMN(AN2),1)</f>
        <v>9.5706404513024711E-3</v>
      </c>
      <c r="AO5" s="67">
        <f>INDEX(AO$7:$BF$301,MATCH(AO2,AO$7:AO$301)-1,59-COLUMN(AO2),1)</f>
        <v>1.1779249786218427E-2</v>
      </c>
      <c r="AP5" s="67">
        <f>INDEX(AP$7:$BF$301,MATCH(AP2,AP$7:AP$301)-1,59-COLUMN(AP2),1)</f>
        <v>8.0982342280251692E-3</v>
      </c>
      <c r="AQ5" s="67">
        <f>INDEX(AQ$7:$BF$301,MATCH(AQ2,AQ$7:AQ$301)-1,59-COLUMN(AQ2),1)</f>
        <v>1.0306843562941122E-2</v>
      </c>
      <c r="AR5" s="67">
        <f>INDEX(AR$7:$BF$301,MATCH(AR2,AR$7:AR$301)-1,59-COLUMN(AR2),1)</f>
        <v>8.0982342280251692E-3</v>
      </c>
      <c r="AS5" s="67">
        <f>INDEX(AS$7:$BF$301,MATCH(AS2,AS$7:AS$301)-1,59-COLUMN(AS2),1)</f>
        <v>1.1779249786218427E-2</v>
      </c>
      <c r="AT5" s="67" t="e">
        <f>INDEX(AT$7:$BF$301,MATCH(AT2,AT$7:AT$301)-1,59-COLUMN(AT2),1)</f>
        <v>#N/A</v>
      </c>
      <c r="AU5" s="67">
        <f>INDEX(AU$7:$BF$301,MATCH(AU2,AU$7:AU$301)-1,59-COLUMN(AU2),1)</f>
        <v>1.7668874679327644E-2</v>
      </c>
      <c r="AV5" s="67">
        <f>INDEX(AV$7:$BF$301,MATCH(AV2,AV$7:AV$301)-1,59-COLUMN(AV2),1)</f>
        <v>1.509216378859236E-2</v>
      </c>
      <c r="AW5" s="67">
        <f>INDEX(AW$7:$BF$301,MATCH(AW2,AW$7:AW$301)-1,59-COLUMN(AW2),1)</f>
        <v>1.2883554453676404E-2</v>
      </c>
      <c r="AX5" s="67">
        <f>INDEX(AX$7:$BF$301,MATCH(AX2,AX$7:AX$301)-1,59-COLUMN(AX2),1)</f>
        <v>9.5706404513024711E-3</v>
      </c>
      <c r="AY5" s="67">
        <f>INDEX(AY$7:$BF$301,MATCH(AY2,AY$7:AY$301)-1,59-COLUMN(AY2),1)</f>
        <v>1.0306843562941122E-2</v>
      </c>
      <c r="AZ5" s="67">
        <f>INDEX(AZ$7:$BF$301,MATCH(AZ2,AZ$7:AZ$301)-1,59-COLUMN(AZ2),1)</f>
        <v>5.0061811591428319E-3</v>
      </c>
      <c r="BA5" s="67">
        <f>INDEX(BA$7:$BF$301,MATCH(BA2,BA$7:BA$301)-1,59-COLUMN(BA2),1)</f>
        <v>1.0306843562941122E-2</v>
      </c>
      <c r="BB5" s="67" t="e">
        <f>INDEX(BB$7:$BF$301,MATCH(BB2,BB$7:BB$301)-1,59-COLUMN(BB2),1)</f>
        <v>#N/A</v>
      </c>
      <c r="BC5" s="67">
        <f>INDEX(BC$7:$BF$301,MATCH(BC2,BC$7:BC$301)-1,59-COLUMN(BC2),1)</f>
        <v>1.2883554453676404E-2</v>
      </c>
      <c r="BD5" s="67" t="e">
        <f>INDEX(BD$7:$BF$301,MATCH(BD2,BD$7:BD$301)-1,59-COLUMN(BD2),1)</f>
        <v>#N/A</v>
      </c>
      <c r="BE5" s="67">
        <f>INDEX(BE$7:$BF$301,MATCH(BE2,BE$7:BE$301)-1,59-COLUMN(BE2),1)</f>
        <v>1.2883554453676404E-2</v>
      </c>
      <c r="BF5" s="65"/>
      <c r="BG5" s="65"/>
    </row>
    <row r="6" spans="1:59" ht="18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9" hidden="1">
      <c r="A7" s="59" t="s">
        <v>1820</v>
      </c>
      <c r="B7" s="59">
        <v>527.67999999999995</v>
      </c>
      <c r="C7" s="59">
        <v>527.59</v>
      </c>
      <c r="D7" s="59">
        <v>468.87</v>
      </c>
      <c r="E7" s="59">
        <v>586.21</v>
      </c>
      <c r="F7" s="59">
        <v>586.21</v>
      </c>
      <c r="G7" s="59">
        <v>798.27</v>
      </c>
      <c r="H7" s="59">
        <v>787.16</v>
      </c>
      <c r="I7" s="59">
        <v>883.43</v>
      </c>
      <c r="J7" s="59">
        <v>410.21</v>
      </c>
      <c r="K7" s="59">
        <v>880.81</v>
      </c>
      <c r="L7" s="59">
        <v>528.04</v>
      </c>
      <c r="M7" s="59">
        <v>586.80999999999995</v>
      </c>
      <c r="N7" s="59" t="s">
        <v>1820</v>
      </c>
      <c r="O7" s="59">
        <v>586.73</v>
      </c>
      <c r="P7" s="59">
        <v>586.30999999999995</v>
      </c>
      <c r="Q7" s="59">
        <v>883.98</v>
      </c>
      <c r="R7" s="59">
        <v>881.95</v>
      </c>
      <c r="S7" s="59">
        <v>446.75</v>
      </c>
      <c r="T7" s="59">
        <v>886.06</v>
      </c>
      <c r="U7" s="59">
        <v>518.54</v>
      </c>
      <c r="V7" s="59" t="s">
        <v>1820</v>
      </c>
      <c r="W7" s="59" t="s">
        <v>1820</v>
      </c>
      <c r="X7" s="59" t="s">
        <v>1820</v>
      </c>
      <c r="Y7" s="59" t="s">
        <v>1820</v>
      </c>
      <c r="Z7" s="59" t="s">
        <v>1820</v>
      </c>
      <c r="AA7" s="59" t="s">
        <v>1820</v>
      </c>
      <c r="AB7" s="59" t="s">
        <v>1820</v>
      </c>
      <c r="AC7" s="59" t="s">
        <v>1820</v>
      </c>
      <c r="AD7" s="59" t="s">
        <v>1820</v>
      </c>
      <c r="AE7" s="59" t="s">
        <v>1820</v>
      </c>
      <c r="AF7" s="59" t="s">
        <v>1820</v>
      </c>
      <c r="AG7" s="59" t="s">
        <v>1820</v>
      </c>
      <c r="AH7" s="59" t="s">
        <v>1820</v>
      </c>
      <c r="AI7" s="59" t="s">
        <v>1820</v>
      </c>
      <c r="AJ7" s="59" t="s">
        <v>1820</v>
      </c>
      <c r="AK7" s="59" t="s">
        <v>1820</v>
      </c>
      <c r="AL7" s="59" t="s">
        <v>1820</v>
      </c>
      <c r="AM7" s="59" t="s">
        <v>1820</v>
      </c>
      <c r="AN7" s="59" t="s">
        <v>1820</v>
      </c>
      <c r="AO7" s="59" t="s">
        <v>1820</v>
      </c>
      <c r="AP7" s="59" t="s">
        <v>1820</v>
      </c>
      <c r="AQ7" s="59" t="s">
        <v>1820</v>
      </c>
      <c r="AR7" s="59" t="s">
        <v>1820</v>
      </c>
      <c r="AS7" s="59" t="s">
        <v>1820</v>
      </c>
      <c r="AT7" s="59" t="s">
        <v>1820</v>
      </c>
      <c r="AU7" s="59" t="s">
        <v>1820</v>
      </c>
      <c r="AV7" s="59" t="s">
        <v>1820</v>
      </c>
      <c r="AW7" s="59" t="s">
        <v>1820</v>
      </c>
      <c r="AX7" s="59" t="s">
        <v>1820</v>
      </c>
      <c r="AY7" s="59" t="s">
        <v>1820</v>
      </c>
      <c r="AZ7" s="59" t="s">
        <v>1820</v>
      </c>
      <c r="BA7" s="59" t="s">
        <v>1820</v>
      </c>
      <c r="BB7" s="59" t="s">
        <v>1820</v>
      </c>
      <c r="BC7" s="59" t="s">
        <v>1820</v>
      </c>
      <c r="BD7" s="59" t="s">
        <v>1820</v>
      </c>
      <c r="BE7" s="59" t="s">
        <v>1820</v>
      </c>
      <c r="BF7" s="59">
        <v>0.29448124465546072</v>
      </c>
      <c r="BG7" s="59">
        <f>오르비누적테이블!BG7</f>
        <v>0</v>
      </c>
    </row>
    <row r="8" spans="1:59" hidden="1">
      <c r="A8" s="59" t="s">
        <v>1820</v>
      </c>
      <c r="B8" s="59">
        <v>529.20000000000005</v>
      </c>
      <c r="C8" s="59">
        <v>529.11</v>
      </c>
      <c r="D8" s="59">
        <v>469.5</v>
      </c>
      <c r="E8" s="59">
        <v>587.89</v>
      </c>
      <c r="F8" s="59">
        <v>587.89</v>
      </c>
      <c r="G8" s="59">
        <v>800.41</v>
      </c>
      <c r="H8" s="59">
        <v>788.91</v>
      </c>
      <c r="I8" s="59">
        <v>885.94</v>
      </c>
      <c r="J8" s="59">
        <v>410.99</v>
      </c>
      <c r="K8" s="59">
        <v>882.75</v>
      </c>
      <c r="L8" s="59">
        <v>528.97</v>
      </c>
      <c r="M8" s="59">
        <v>587.86</v>
      </c>
      <c r="N8" s="59" t="s">
        <v>1820</v>
      </c>
      <c r="O8" s="59">
        <v>587.76</v>
      </c>
      <c r="P8" s="59">
        <v>588</v>
      </c>
      <c r="Q8" s="59">
        <v>886.13</v>
      </c>
      <c r="R8" s="59">
        <v>883.82</v>
      </c>
      <c r="S8" s="59">
        <v>447.2</v>
      </c>
      <c r="T8" s="59">
        <v>887.96</v>
      </c>
      <c r="U8" s="59">
        <v>519.79999999999995</v>
      </c>
      <c r="V8" s="59" t="s">
        <v>1820</v>
      </c>
      <c r="W8" s="59" t="s">
        <v>1820</v>
      </c>
      <c r="X8" s="59" t="s">
        <v>1820</v>
      </c>
      <c r="Y8" s="59" t="s">
        <v>1820</v>
      </c>
      <c r="Z8" s="59" t="s">
        <v>1820</v>
      </c>
      <c r="AA8" s="59" t="s">
        <v>1820</v>
      </c>
      <c r="AB8" s="59" t="s">
        <v>1820</v>
      </c>
      <c r="AC8" s="59" t="s">
        <v>1820</v>
      </c>
      <c r="AD8" s="59" t="s">
        <v>1820</v>
      </c>
      <c r="AE8" s="59" t="s">
        <v>1820</v>
      </c>
      <c r="AF8" s="59" t="s">
        <v>1820</v>
      </c>
      <c r="AG8" s="59" t="s">
        <v>1820</v>
      </c>
      <c r="AH8" s="59" t="s">
        <v>1820</v>
      </c>
      <c r="AI8" s="59" t="s">
        <v>1820</v>
      </c>
      <c r="AJ8" s="59" t="s">
        <v>1820</v>
      </c>
      <c r="AK8" s="59" t="s">
        <v>1820</v>
      </c>
      <c r="AL8" s="59" t="s">
        <v>1820</v>
      </c>
      <c r="AM8" s="59" t="s">
        <v>1820</v>
      </c>
      <c r="AN8" s="59" t="s">
        <v>1820</v>
      </c>
      <c r="AO8" s="59" t="s">
        <v>1820</v>
      </c>
      <c r="AP8" s="59" t="s">
        <v>1820</v>
      </c>
      <c r="AQ8" s="59" t="s">
        <v>1820</v>
      </c>
      <c r="AR8" s="59" t="s">
        <v>1820</v>
      </c>
      <c r="AS8" s="59" t="s">
        <v>1820</v>
      </c>
      <c r="AT8" s="59" t="s">
        <v>1820</v>
      </c>
      <c r="AU8" s="59" t="s">
        <v>1820</v>
      </c>
      <c r="AV8" s="59" t="s">
        <v>1820</v>
      </c>
      <c r="AW8" s="59" t="s">
        <v>1820</v>
      </c>
      <c r="AX8" s="59" t="s">
        <v>1820</v>
      </c>
      <c r="AY8" s="59" t="s">
        <v>1820</v>
      </c>
      <c r="AZ8" s="59" t="s">
        <v>1820</v>
      </c>
      <c r="BA8" s="59" t="s">
        <v>1820</v>
      </c>
      <c r="BB8" s="59" t="s">
        <v>1820</v>
      </c>
      <c r="BC8" s="59" t="s">
        <v>1820</v>
      </c>
      <c r="BD8" s="59" t="s">
        <v>1820</v>
      </c>
      <c r="BE8" s="59" t="s">
        <v>1820</v>
      </c>
      <c r="BF8" s="59">
        <v>0.28711921353907416</v>
      </c>
      <c r="BG8" s="59">
        <f>오르비누적테이블!BG8</f>
        <v>0</v>
      </c>
    </row>
    <row r="9" spans="1:59" hidden="1">
      <c r="A9" s="59" t="s">
        <v>1820</v>
      </c>
      <c r="B9" s="59">
        <v>529.71</v>
      </c>
      <c r="C9" s="59">
        <v>529.64</v>
      </c>
      <c r="D9" s="59">
        <v>471.17</v>
      </c>
      <c r="E9" s="59">
        <v>588.48</v>
      </c>
      <c r="F9" s="59">
        <v>588.48</v>
      </c>
      <c r="G9" s="59">
        <v>801.24</v>
      </c>
      <c r="H9" s="59">
        <v>790.84</v>
      </c>
      <c r="I9" s="59">
        <v>887.64</v>
      </c>
      <c r="J9" s="59">
        <v>411.96</v>
      </c>
      <c r="K9" s="59">
        <v>884.65</v>
      </c>
      <c r="L9" s="59">
        <v>530.64</v>
      </c>
      <c r="M9" s="59">
        <v>589.70000000000005</v>
      </c>
      <c r="N9" s="59" t="s">
        <v>1820</v>
      </c>
      <c r="O9" s="59">
        <v>589.16</v>
      </c>
      <c r="P9" s="59">
        <v>589.15</v>
      </c>
      <c r="Q9" s="59">
        <v>888.24</v>
      </c>
      <c r="R9" s="59">
        <v>885.53</v>
      </c>
      <c r="S9" s="59">
        <v>448.12</v>
      </c>
      <c r="T9" s="59">
        <v>889.95</v>
      </c>
      <c r="U9" s="59">
        <v>520.97</v>
      </c>
      <c r="V9" s="59" t="s">
        <v>1820</v>
      </c>
      <c r="W9" s="59" t="s">
        <v>1820</v>
      </c>
      <c r="X9" s="59" t="s">
        <v>1820</v>
      </c>
      <c r="Y9" s="59" t="s">
        <v>1820</v>
      </c>
      <c r="Z9" s="59" t="s">
        <v>1820</v>
      </c>
      <c r="AA9" s="59" t="s">
        <v>1820</v>
      </c>
      <c r="AB9" s="59" t="s">
        <v>1820</v>
      </c>
      <c r="AC9" s="59" t="s">
        <v>1820</v>
      </c>
      <c r="AD9" s="59" t="s">
        <v>1820</v>
      </c>
      <c r="AE9" s="59" t="s">
        <v>1820</v>
      </c>
      <c r="AF9" s="59" t="s">
        <v>1820</v>
      </c>
      <c r="AG9" s="59" t="s">
        <v>1820</v>
      </c>
      <c r="AH9" s="59" t="s">
        <v>1820</v>
      </c>
      <c r="AI9" s="59" t="s">
        <v>1820</v>
      </c>
      <c r="AJ9" s="59" t="s">
        <v>1820</v>
      </c>
      <c r="AK9" s="59" t="s">
        <v>1820</v>
      </c>
      <c r="AL9" s="59" t="s">
        <v>1820</v>
      </c>
      <c r="AM9" s="59" t="s">
        <v>1820</v>
      </c>
      <c r="AN9" s="59" t="s">
        <v>1820</v>
      </c>
      <c r="AO9" s="59" t="s">
        <v>1820</v>
      </c>
      <c r="AP9" s="59" t="s">
        <v>1820</v>
      </c>
      <c r="AQ9" s="59" t="s">
        <v>1820</v>
      </c>
      <c r="AR9" s="59" t="s">
        <v>1820</v>
      </c>
      <c r="AS9" s="59" t="s">
        <v>1820</v>
      </c>
      <c r="AT9" s="59" t="s">
        <v>1820</v>
      </c>
      <c r="AU9" s="59" t="s">
        <v>1820</v>
      </c>
      <c r="AV9" s="59" t="s">
        <v>1820</v>
      </c>
      <c r="AW9" s="59" t="s">
        <v>1820</v>
      </c>
      <c r="AX9" s="59" t="s">
        <v>1820</v>
      </c>
      <c r="AY9" s="59" t="s">
        <v>1820</v>
      </c>
      <c r="AZ9" s="59" t="s">
        <v>1820</v>
      </c>
      <c r="BA9" s="59" t="s">
        <v>1820</v>
      </c>
      <c r="BB9" s="59" t="s">
        <v>1820</v>
      </c>
      <c r="BC9" s="59" t="s">
        <v>1820</v>
      </c>
      <c r="BD9" s="59" t="s">
        <v>1820</v>
      </c>
      <c r="BE9" s="59" t="s">
        <v>1820</v>
      </c>
      <c r="BF9" s="59">
        <v>0.27828477619941039</v>
      </c>
      <c r="BG9" s="59">
        <f>오르비누적테이블!BG9</f>
        <v>0</v>
      </c>
    </row>
    <row r="10" spans="1:59" hidden="1">
      <c r="A10" s="59" t="s">
        <v>1820</v>
      </c>
      <c r="B10" s="59">
        <v>531.26</v>
      </c>
      <c r="C10" s="59">
        <v>531.17999999999995</v>
      </c>
      <c r="D10" s="59">
        <v>471.28</v>
      </c>
      <c r="E10" s="59">
        <v>590.19000000000005</v>
      </c>
      <c r="F10" s="59">
        <v>590.19000000000005</v>
      </c>
      <c r="G10" s="59">
        <v>803.51</v>
      </c>
      <c r="H10" s="59">
        <v>792.3</v>
      </c>
      <c r="I10" s="59">
        <v>889.33</v>
      </c>
      <c r="J10" s="59">
        <v>412.55</v>
      </c>
      <c r="K10" s="59">
        <v>887.26</v>
      </c>
      <c r="L10" s="59">
        <v>531.09</v>
      </c>
      <c r="M10" s="59">
        <v>590.24</v>
      </c>
      <c r="N10" s="59" t="s">
        <v>1820</v>
      </c>
      <c r="O10" s="59">
        <v>590.57000000000005</v>
      </c>
      <c r="P10" s="59">
        <v>590.29</v>
      </c>
      <c r="Q10" s="59">
        <v>890.03</v>
      </c>
      <c r="R10" s="59">
        <v>887.23</v>
      </c>
      <c r="S10" s="59">
        <v>449.05</v>
      </c>
      <c r="T10" s="59">
        <v>891.68</v>
      </c>
      <c r="U10" s="59">
        <v>522.07000000000005</v>
      </c>
      <c r="V10" s="59" t="s">
        <v>1820</v>
      </c>
      <c r="W10" s="59" t="s">
        <v>1820</v>
      </c>
      <c r="X10" s="59" t="s">
        <v>1820</v>
      </c>
      <c r="Y10" s="59" t="s">
        <v>1820</v>
      </c>
      <c r="Z10" s="59" t="s">
        <v>1820</v>
      </c>
      <c r="AA10" s="59" t="s">
        <v>1820</v>
      </c>
      <c r="AB10" s="59" t="s">
        <v>1820</v>
      </c>
      <c r="AC10" s="59" t="s">
        <v>1820</v>
      </c>
      <c r="AD10" s="59" t="s">
        <v>1820</v>
      </c>
      <c r="AE10" s="59" t="s">
        <v>1820</v>
      </c>
      <c r="AF10" s="59" t="s">
        <v>1820</v>
      </c>
      <c r="AG10" s="59" t="s">
        <v>1820</v>
      </c>
      <c r="AH10" s="59" t="s">
        <v>1820</v>
      </c>
      <c r="AI10" s="59" t="s">
        <v>1820</v>
      </c>
      <c r="AJ10" s="59" t="s">
        <v>1820</v>
      </c>
      <c r="AK10" s="59" t="s">
        <v>1820</v>
      </c>
      <c r="AL10" s="59" t="s">
        <v>1820</v>
      </c>
      <c r="AM10" s="59" t="s">
        <v>1820</v>
      </c>
      <c r="AN10" s="59" t="s">
        <v>1820</v>
      </c>
      <c r="AO10" s="59" t="s">
        <v>1820</v>
      </c>
      <c r="AP10" s="59" t="s">
        <v>1820</v>
      </c>
      <c r="AQ10" s="59" t="s">
        <v>1820</v>
      </c>
      <c r="AR10" s="59" t="s">
        <v>1820</v>
      </c>
      <c r="AS10" s="59" t="s">
        <v>1820</v>
      </c>
      <c r="AT10" s="59" t="s">
        <v>1820</v>
      </c>
      <c r="AU10" s="59" t="s">
        <v>1820</v>
      </c>
      <c r="AV10" s="59" t="s">
        <v>1820</v>
      </c>
      <c r="AW10" s="59" t="s">
        <v>1820</v>
      </c>
      <c r="AX10" s="59" t="s">
        <v>1820</v>
      </c>
      <c r="AY10" s="59" t="s">
        <v>1820</v>
      </c>
      <c r="AZ10" s="59" t="s">
        <v>1820</v>
      </c>
      <c r="BA10" s="59" t="s">
        <v>1820</v>
      </c>
      <c r="BB10" s="59" t="s">
        <v>1820</v>
      </c>
      <c r="BC10" s="59" t="s">
        <v>1820</v>
      </c>
      <c r="BD10" s="59" t="s">
        <v>1820</v>
      </c>
      <c r="BE10" s="59" t="s">
        <v>1820</v>
      </c>
      <c r="BF10" s="59">
        <v>0.27092274508302383</v>
      </c>
      <c r="BG10" s="59">
        <f>오르비누적테이블!BG10</f>
        <v>0</v>
      </c>
    </row>
    <row r="11" spans="1:59" hidden="1">
      <c r="A11" s="59" t="s">
        <v>1820</v>
      </c>
      <c r="B11" s="59">
        <v>531.95000000000005</v>
      </c>
      <c r="C11" s="59">
        <v>531.89</v>
      </c>
      <c r="D11" s="59">
        <v>473.09</v>
      </c>
      <c r="E11" s="59">
        <v>590.99</v>
      </c>
      <c r="F11" s="59">
        <v>590.99</v>
      </c>
      <c r="G11" s="59">
        <v>804.7</v>
      </c>
      <c r="H11" s="59">
        <v>794.02</v>
      </c>
      <c r="I11" s="59">
        <v>890.61</v>
      </c>
      <c r="J11" s="59">
        <v>413.71</v>
      </c>
      <c r="K11" s="59">
        <v>888.48</v>
      </c>
      <c r="L11" s="59">
        <v>532.76</v>
      </c>
      <c r="M11" s="59">
        <v>592.03</v>
      </c>
      <c r="N11" s="59" t="s">
        <v>1820</v>
      </c>
      <c r="O11" s="59">
        <v>591.97</v>
      </c>
      <c r="P11" s="59">
        <v>591.04999999999995</v>
      </c>
      <c r="Q11" s="59">
        <v>891.82</v>
      </c>
      <c r="R11" s="59">
        <v>888.98</v>
      </c>
      <c r="S11" s="59">
        <v>449.97</v>
      </c>
      <c r="T11" s="59">
        <v>893.61</v>
      </c>
      <c r="U11" s="59">
        <v>523.19000000000005</v>
      </c>
      <c r="V11" s="59" t="s">
        <v>1820</v>
      </c>
      <c r="W11" s="59" t="s">
        <v>1820</v>
      </c>
      <c r="X11" s="59" t="s">
        <v>1820</v>
      </c>
      <c r="Y11" s="59" t="s">
        <v>1820</v>
      </c>
      <c r="Z11" s="59" t="s">
        <v>1820</v>
      </c>
      <c r="AA11" s="59" t="s">
        <v>1820</v>
      </c>
      <c r="AB11" s="59" t="s">
        <v>1820</v>
      </c>
      <c r="AC11" s="59" t="s">
        <v>1820</v>
      </c>
      <c r="AD11" s="59" t="s">
        <v>1820</v>
      </c>
      <c r="AE11" s="59" t="s">
        <v>1820</v>
      </c>
      <c r="AF11" s="59" t="s">
        <v>1820</v>
      </c>
      <c r="AG11" s="59" t="s">
        <v>1820</v>
      </c>
      <c r="AH11" s="59" t="s">
        <v>1820</v>
      </c>
      <c r="AI11" s="59" t="s">
        <v>1820</v>
      </c>
      <c r="AJ11" s="59" t="s">
        <v>1820</v>
      </c>
      <c r="AK11" s="59" t="s">
        <v>1820</v>
      </c>
      <c r="AL11" s="59" t="s">
        <v>1820</v>
      </c>
      <c r="AM11" s="59" t="s">
        <v>1820</v>
      </c>
      <c r="AN11" s="59" t="s">
        <v>1820</v>
      </c>
      <c r="AO11" s="59" t="s">
        <v>1820</v>
      </c>
      <c r="AP11" s="59" t="s">
        <v>1820</v>
      </c>
      <c r="AQ11" s="59" t="s">
        <v>1820</v>
      </c>
      <c r="AR11" s="59" t="s">
        <v>1820</v>
      </c>
      <c r="AS11" s="59" t="s">
        <v>1820</v>
      </c>
      <c r="AT11" s="59" t="s">
        <v>1820</v>
      </c>
      <c r="AU11" s="59" t="s">
        <v>1820</v>
      </c>
      <c r="AV11" s="59" t="s">
        <v>1820</v>
      </c>
      <c r="AW11" s="59" t="s">
        <v>1820</v>
      </c>
      <c r="AX11" s="59" t="s">
        <v>1820</v>
      </c>
      <c r="AY11" s="59" t="s">
        <v>1820</v>
      </c>
      <c r="AZ11" s="59" t="s">
        <v>1820</v>
      </c>
      <c r="BA11" s="59" t="s">
        <v>1820</v>
      </c>
      <c r="BB11" s="59" t="s">
        <v>1820</v>
      </c>
      <c r="BC11" s="59" t="s">
        <v>1820</v>
      </c>
      <c r="BD11" s="59" t="s">
        <v>1820</v>
      </c>
      <c r="BE11" s="59" t="s">
        <v>1820</v>
      </c>
      <c r="BF11" s="59">
        <v>0.26356071396663733</v>
      </c>
      <c r="BG11" s="59">
        <f>오르비누적테이블!BG11</f>
        <v>0</v>
      </c>
    </row>
    <row r="12" spans="1:59" hidden="1">
      <c r="A12" s="59" t="s">
        <v>1820</v>
      </c>
      <c r="B12" s="59">
        <v>533.25</v>
      </c>
      <c r="C12" s="59">
        <v>533.15</v>
      </c>
      <c r="D12" s="59">
        <v>474.01</v>
      </c>
      <c r="E12" s="59">
        <v>592.39</v>
      </c>
      <c r="F12" s="59">
        <v>592.39</v>
      </c>
      <c r="G12" s="59">
        <v>806.82</v>
      </c>
      <c r="H12" s="59">
        <v>795.22</v>
      </c>
      <c r="I12" s="59">
        <v>892.81</v>
      </c>
      <c r="J12" s="59">
        <v>414.72</v>
      </c>
      <c r="K12" s="59">
        <v>890.75</v>
      </c>
      <c r="L12" s="59">
        <v>533.62</v>
      </c>
      <c r="M12" s="59">
        <v>593.05999999999995</v>
      </c>
      <c r="N12" s="59" t="s">
        <v>1820</v>
      </c>
      <c r="O12" s="59">
        <v>592.92999999999995</v>
      </c>
      <c r="P12" s="59">
        <v>592.5</v>
      </c>
      <c r="Q12" s="59">
        <v>893.39</v>
      </c>
      <c r="R12" s="59">
        <v>890.73</v>
      </c>
      <c r="S12" s="59">
        <v>450.7</v>
      </c>
      <c r="T12" s="59">
        <v>895.53</v>
      </c>
      <c r="U12" s="59">
        <v>524.30999999999995</v>
      </c>
      <c r="V12" s="59" t="s">
        <v>1820</v>
      </c>
      <c r="W12" s="59" t="s">
        <v>1820</v>
      </c>
      <c r="X12" s="59" t="s">
        <v>1820</v>
      </c>
      <c r="Y12" s="59" t="s">
        <v>1820</v>
      </c>
      <c r="Z12" s="59" t="s">
        <v>1820</v>
      </c>
      <c r="AA12" s="59" t="s">
        <v>1820</v>
      </c>
      <c r="AB12" s="59" t="s">
        <v>1820</v>
      </c>
      <c r="AC12" s="59" t="s">
        <v>1820</v>
      </c>
      <c r="AD12" s="59" t="s">
        <v>1820</v>
      </c>
      <c r="AE12" s="59" t="s">
        <v>1820</v>
      </c>
      <c r="AF12" s="59" t="s">
        <v>1820</v>
      </c>
      <c r="AG12" s="59" t="s">
        <v>1820</v>
      </c>
      <c r="AH12" s="59" t="s">
        <v>1820</v>
      </c>
      <c r="AI12" s="59" t="s">
        <v>1820</v>
      </c>
      <c r="AJ12" s="59" t="s">
        <v>1820</v>
      </c>
      <c r="AK12" s="59" t="s">
        <v>1820</v>
      </c>
      <c r="AL12" s="59" t="s">
        <v>1820</v>
      </c>
      <c r="AM12" s="59" t="s">
        <v>1820</v>
      </c>
      <c r="AN12" s="59" t="s">
        <v>1820</v>
      </c>
      <c r="AO12" s="59" t="s">
        <v>1820</v>
      </c>
      <c r="AP12" s="59" t="s">
        <v>1820</v>
      </c>
      <c r="AQ12" s="59" t="s">
        <v>1820</v>
      </c>
      <c r="AR12" s="59" t="s">
        <v>1820</v>
      </c>
      <c r="AS12" s="59" t="s">
        <v>1820</v>
      </c>
      <c r="AT12" s="59" t="s">
        <v>1820</v>
      </c>
      <c r="AU12" s="59" t="s">
        <v>1820</v>
      </c>
      <c r="AV12" s="59" t="s">
        <v>1820</v>
      </c>
      <c r="AW12" s="59" t="s">
        <v>1820</v>
      </c>
      <c r="AX12" s="59" t="s">
        <v>1820</v>
      </c>
      <c r="AY12" s="59" t="s">
        <v>1820</v>
      </c>
      <c r="AZ12" s="59" t="s">
        <v>1820</v>
      </c>
      <c r="BA12" s="59" t="s">
        <v>1820</v>
      </c>
      <c r="BB12" s="59" t="s">
        <v>1820</v>
      </c>
      <c r="BC12" s="59" t="s">
        <v>1820</v>
      </c>
      <c r="BD12" s="59" t="s">
        <v>1820</v>
      </c>
      <c r="BE12" s="59" t="s">
        <v>1820</v>
      </c>
      <c r="BF12" s="59">
        <v>0.25619868285025077</v>
      </c>
      <c r="BG12" s="59">
        <f>오르비누적테이블!BG12</f>
        <v>0</v>
      </c>
    </row>
    <row r="13" spans="1:59" hidden="1">
      <c r="A13" s="59" t="s">
        <v>1820</v>
      </c>
      <c r="B13" s="59">
        <v>534.29</v>
      </c>
      <c r="C13" s="59">
        <v>534.21</v>
      </c>
      <c r="D13" s="59">
        <v>474.3</v>
      </c>
      <c r="E13" s="59">
        <v>593.57000000000005</v>
      </c>
      <c r="F13" s="59">
        <v>593.57000000000005</v>
      </c>
      <c r="G13" s="59">
        <v>808.07</v>
      </c>
      <c r="H13" s="59">
        <v>797.27</v>
      </c>
      <c r="I13" s="59">
        <v>894.44</v>
      </c>
      <c r="J13" s="59">
        <v>415.08</v>
      </c>
      <c r="K13" s="59">
        <v>892.32</v>
      </c>
      <c r="L13" s="59">
        <v>534.37</v>
      </c>
      <c r="M13" s="59">
        <v>593.83000000000004</v>
      </c>
      <c r="N13" s="59" t="s">
        <v>1820</v>
      </c>
      <c r="O13" s="59">
        <v>593.76</v>
      </c>
      <c r="P13" s="59">
        <v>593.65</v>
      </c>
      <c r="Q13" s="59">
        <v>895.31</v>
      </c>
      <c r="R13" s="59">
        <v>892.31</v>
      </c>
      <c r="S13" s="59">
        <v>451.44</v>
      </c>
      <c r="T13" s="59">
        <v>896.59</v>
      </c>
      <c r="U13" s="59">
        <v>525.42999999999995</v>
      </c>
      <c r="V13" s="59" t="s">
        <v>1820</v>
      </c>
      <c r="W13" s="59" t="s">
        <v>1820</v>
      </c>
      <c r="X13" s="59" t="s">
        <v>1820</v>
      </c>
      <c r="Y13" s="59" t="s">
        <v>1820</v>
      </c>
      <c r="Z13" s="59" t="s">
        <v>1820</v>
      </c>
      <c r="AA13" s="59" t="s">
        <v>1820</v>
      </c>
      <c r="AB13" s="59" t="s">
        <v>1820</v>
      </c>
      <c r="AC13" s="59" t="s">
        <v>1820</v>
      </c>
      <c r="AD13" s="59" t="s">
        <v>1820</v>
      </c>
      <c r="AE13" s="59" t="s">
        <v>1820</v>
      </c>
      <c r="AF13" s="59" t="s">
        <v>1820</v>
      </c>
      <c r="AG13" s="59" t="s">
        <v>1820</v>
      </c>
      <c r="AH13" s="59" t="s">
        <v>1820</v>
      </c>
      <c r="AI13" s="59" t="s">
        <v>1820</v>
      </c>
      <c r="AJ13" s="59" t="s">
        <v>1820</v>
      </c>
      <c r="AK13" s="59" t="s">
        <v>1820</v>
      </c>
      <c r="AL13" s="59" t="s">
        <v>1820</v>
      </c>
      <c r="AM13" s="59" t="s">
        <v>1820</v>
      </c>
      <c r="AN13" s="59" t="s">
        <v>1820</v>
      </c>
      <c r="AO13" s="59" t="s">
        <v>1820</v>
      </c>
      <c r="AP13" s="59" t="s">
        <v>1820</v>
      </c>
      <c r="AQ13" s="59" t="s">
        <v>1820</v>
      </c>
      <c r="AR13" s="59" t="s">
        <v>1820</v>
      </c>
      <c r="AS13" s="59" t="s">
        <v>1820</v>
      </c>
      <c r="AT13" s="59" t="s">
        <v>1820</v>
      </c>
      <c r="AU13" s="59" t="s">
        <v>1820</v>
      </c>
      <c r="AV13" s="59" t="s">
        <v>1820</v>
      </c>
      <c r="AW13" s="59" t="s">
        <v>1820</v>
      </c>
      <c r="AX13" s="59" t="s">
        <v>1820</v>
      </c>
      <c r="AY13" s="59" t="s">
        <v>1820</v>
      </c>
      <c r="AZ13" s="59" t="s">
        <v>1820</v>
      </c>
      <c r="BA13" s="59" t="s">
        <v>1820</v>
      </c>
      <c r="BB13" s="59" t="s">
        <v>1820</v>
      </c>
      <c r="BC13" s="59" t="s">
        <v>1820</v>
      </c>
      <c r="BD13" s="59" t="s">
        <v>1820</v>
      </c>
      <c r="BE13" s="59" t="s">
        <v>1820</v>
      </c>
      <c r="BF13" s="59">
        <v>0.24736424551058697</v>
      </c>
      <c r="BG13" s="59">
        <f>오르비누적테이블!BG13</f>
        <v>0</v>
      </c>
    </row>
    <row r="14" spans="1:59" hidden="1">
      <c r="A14" s="59" t="s">
        <v>1820</v>
      </c>
      <c r="B14" s="59">
        <v>535.39</v>
      </c>
      <c r="C14" s="59">
        <v>535.32000000000005</v>
      </c>
      <c r="D14" s="59">
        <v>475.91</v>
      </c>
      <c r="E14" s="59">
        <v>594.79999999999995</v>
      </c>
      <c r="F14" s="59">
        <v>594.79999999999995</v>
      </c>
      <c r="G14" s="59">
        <v>810.09</v>
      </c>
      <c r="H14" s="59">
        <v>799.1</v>
      </c>
      <c r="I14" s="59">
        <v>896.33</v>
      </c>
      <c r="J14" s="59">
        <v>416.27</v>
      </c>
      <c r="K14" s="59">
        <v>894.2</v>
      </c>
      <c r="L14" s="59">
        <v>536</v>
      </c>
      <c r="M14" s="59">
        <v>595.65</v>
      </c>
      <c r="N14" s="59" t="s">
        <v>1820</v>
      </c>
      <c r="O14" s="59">
        <v>595.57000000000005</v>
      </c>
      <c r="P14" s="59">
        <v>594.87</v>
      </c>
      <c r="Q14" s="59">
        <v>897.23</v>
      </c>
      <c r="R14" s="59">
        <v>894.21</v>
      </c>
      <c r="S14" s="59">
        <v>452.17</v>
      </c>
      <c r="T14" s="59">
        <v>898.87</v>
      </c>
      <c r="U14" s="59">
        <v>526.69000000000005</v>
      </c>
      <c r="V14" s="59" t="s">
        <v>1820</v>
      </c>
      <c r="W14" s="59" t="s">
        <v>1820</v>
      </c>
      <c r="X14" s="59" t="s">
        <v>1820</v>
      </c>
      <c r="Y14" s="59" t="s">
        <v>1820</v>
      </c>
      <c r="Z14" s="59" t="s">
        <v>1820</v>
      </c>
      <c r="AA14" s="59" t="s">
        <v>1820</v>
      </c>
      <c r="AB14" s="59" t="s">
        <v>1820</v>
      </c>
      <c r="AC14" s="59" t="s">
        <v>1820</v>
      </c>
      <c r="AD14" s="59" t="s">
        <v>1820</v>
      </c>
      <c r="AE14" s="59" t="s">
        <v>1820</v>
      </c>
      <c r="AF14" s="59" t="s">
        <v>1820</v>
      </c>
      <c r="AG14" s="59" t="s">
        <v>1820</v>
      </c>
      <c r="AH14" s="59" t="s">
        <v>1820</v>
      </c>
      <c r="AI14" s="59" t="s">
        <v>1820</v>
      </c>
      <c r="AJ14" s="59" t="s">
        <v>1820</v>
      </c>
      <c r="AK14" s="59" t="s">
        <v>1820</v>
      </c>
      <c r="AL14" s="59" t="s">
        <v>1820</v>
      </c>
      <c r="AM14" s="59" t="s">
        <v>1820</v>
      </c>
      <c r="AN14" s="59" t="s">
        <v>1820</v>
      </c>
      <c r="AO14" s="59" t="s">
        <v>1820</v>
      </c>
      <c r="AP14" s="59" t="s">
        <v>1820</v>
      </c>
      <c r="AQ14" s="59" t="s">
        <v>1820</v>
      </c>
      <c r="AR14" s="59" t="s">
        <v>1820</v>
      </c>
      <c r="AS14" s="59" t="s">
        <v>1820</v>
      </c>
      <c r="AT14" s="59" t="s">
        <v>1820</v>
      </c>
      <c r="AU14" s="59" t="s">
        <v>1820</v>
      </c>
      <c r="AV14" s="59" t="s">
        <v>1820</v>
      </c>
      <c r="AW14" s="59" t="s">
        <v>1820</v>
      </c>
      <c r="AX14" s="59" t="s">
        <v>1820</v>
      </c>
      <c r="AY14" s="59" t="s">
        <v>1820</v>
      </c>
      <c r="AZ14" s="59" t="s">
        <v>1820</v>
      </c>
      <c r="BA14" s="59" t="s">
        <v>1820</v>
      </c>
      <c r="BB14" s="59" t="s">
        <v>1820</v>
      </c>
      <c r="BC14" s="59" t="s">
        <v>1820</v>
      </c>
      <c r="BD14" s="59" t="s">
        <v>1820</v>
      </c>
      <c r="BE14" s="59" t="s">
        <v>1820</v>
      </c>
      <c r="BF14" s="59">
        <v>0.2400022143942005</v>
      </c>
      <c r="BG14" s="59">
        <f>오르비누적테이블!BG14</f>
        <v>0</v>
      </c>
    </row>
    <row r="15" spans="1:59" hidden="1">
      <c r="A15" s="59" t="s">
        <v>1820</v>
      </c>
      <c r="B15" s="59">
        <v>536.57000000000005</v>
      </c>
      <c r="C15" s="59">
        <v>536.48</v>
      </c>
      <c r="D15" s="59">
        <v>476.64</v>
      </c>
      <c r="E15" s="59">
        <v>596.09</v>
      </c>
      <c r="F15" s="59">
        <v>596.09</v>
      </c>
      <c r="G15" s="59">
        <v>811.49</v>
      </c>
      <c r="H15" s="59">
        <v>800.54</v>
      </c>
      <c r="I15" s="59">
        <v>898.23</v>
      </c>
      <c r="J15" s="59">
        <v>417.03</v>
      </c>
      <c r="K15" s="59">
        <v>896.14</v>
      </c>
      <c r="L15" s="59">
        <v>536.91</v>
      </c>
      <c r="M15" s="59">
        <v>596.66999999999996</v>
      </c>
      <c r="N15" s="59" t="s">
        <v>1820</v>
      </c>
      <c r="O15" s="59">
        <v>596.58000000000004</v>
      </c>
      <c r="P15" s="59">
        <v>596.19000000000005</v>
      </c>
      <c r="Q15" s="59">
        <v>898.75</v>
      </c>
      <c r="R15" s="59">
        <v>896.14</v>
      </c>
      <c r="S15" s="59">
        <v>452.7</v>
      </c>
      <c r="T15" s="59">
        <v>900.73</v>
      </c>
      <c r="U15" s="59">
        <v>527.75</v>
      </c>
      <c r="V15" s="59" t="s">
        <v>1820</v>
      </c>
      <c r="W15" s="59" t="s">
        <v>1820</v>
      </c>
      <c r="X15" s="59" t="s">
        <v>1820</v>
      </c>
      <c r="Y15" s="59" t="s">
        <v>1820</v>
      </c>
      <c r="Z15" s="59" t="s">
        <v>1820</v>
      </c>
      <c r="AA15" s="59" t="s">
        <v>1820</v>
      </c>
      <c r="AB15" s="59" t="s">
        <v>1820</v>
      </c>
      <c r="AC15" s="59" t="s">
        <v>1820</v>
      </c>
      <c r="AD15" s="59" t="s">
        <v>1820</v>
      </c>
      <c r="AE15" s="59" t="s">
        <v>1820</v>
      </c>
      <c r="AF15" s="59" t="s">
        <v>1820</v>
      </c>
      <c r="AG15" s="59" t="s">
        <v>1820</v>
      </c>
      <c r="AH15" s="59" t="s">
        <v>1820</v>
      </c>
      <c r="AI15" s="59" t="s">
        <v>1820</v>
      </c>
      <c r="AJ15" s="59" t="s">
        <v>1820</v>
      </c>
      <c r="AK15" s="59" t="s">
        <v>1820</v>
      </c>
      <c r="AL15" s="59" t="s">
        <v>1820</v>
      </c>
      <c r="AM15" s="59" t="s">
        <v>1820</v>
      </c>
      <c r="AN15" s="59" t="s">
        <v>1820</v>
      </c>
      <c r="AO15" s="59" t="s">
        <v>1820</v>
      </c>
      <c r="AP15" s="59" t="s">
        <v>1820</v>
      </c>
      <c r="AQ15" s="59" t="s">
        <v>1820</v>
      </c>
      <c r="AR15" s="59" t="s">
        <v>1820</v>
      </c>
      <c r="AS15" s="59" t="s">
        <v>1820</v>
      </c>
      <c r="AT15" s="59" t="s">
        <v>1820</v>
      </c>
      <c r="AU15" s="59" t="s">
        <v>1820</v>
      </c>
      <c r="AV15" s="59" t="s">
        <v>1820</v>
      </c>
      <c r="AW15" s="59" t="s">
        <v>1820</v>
      </c>
      <c r="AX15" s="59" t="s">
        <v>1820</v>
      </c>
      <c r="AY15" s="59" t="s">
        <v>1820</v>
      </c>
      <c r="AZ15" s="59" t="s">
        <v>1820</v>
      </c>
      <c r="BA15" s="59" t="s">
        <v>1820</v>
      </c>
      <c r="BB15" s="59" t="s">
        <v>1820</v>
      </c>
      <c r="BC15" s="59" t="s">
        <v>1820</v>
      </c>
      <c r="BD15" s="59" t="s">
        <v>1820</v>
      </c>
      <c r="BE15" s="59" t="s">
        <v>1820</v>
      </c>
      <c r="BF15" s="59">
        <v>0.23264018327781394</v>
      </c>
      <c r="BG15" s="59">
        <f>오르비누적테이블!BG15</f>
        <v>0</v>
      </c>
    </row>
    <row r="16" spans="1:59" hidden="1">
      <c r="A16" s="59" t="s">
        <v>1820</v>
      </c>
      <c r="B16" s="59">
        <v>537.79</v>
      </c>
      <c r="C16" s="59">
        <v>537.71</v>
      </c>
      <c r="D16" s="59">
        <v>477.79</v>
      </c>
      <c r="E16" s="59">
        <v>597.45000000000005</v>
      </c>
      <c r="F16" s="59">
        <v>597.45000000000005</v>
      </c>
      <c r="G16" s="59">
        <v>813.54</v>
      </c>
      <c r="H16" s="59">
        <v>802.28</v>
      </c>
      <c r="I16" s="59">
        <v>900.34</v>
      </c>
      <c r="J16" s="59">
        <v>418.05</v>
      </c>
      <c r="K16" s="59">
        <v>898.21</v>
      </c>
      <c r="L16" s="59">
        <v>538.12</v>
      </c>
      <c r="M16" s="59">
        <v>598.01</v>
      </c>
      <c r="N16" s="59" t="s">
        <v>1820</v>
      </c>
      <c r="O16" s="59">
        <v>597.92999999999995</v>
      </c>
      <c r="P16" s="59">
        <v>597.54</v>
      </c>
      <c r="Q16" s="59">
        <v>900.83</v>
      </c>
      <c r="R16" s="59">
        <v>898.23</v>
      </c>
      <c r="S16" s="59">
        <v>453.61</v>
      </c>
      <c r="T16" s="59">
        <v>902.97</v>
      </c>
      <c r="U16" s="59">
        <v>528.89</v>
      </c>
      <c r="V16" s="59" t="s">
        <v>1820</v>
      </c>
      <c r="W16" s="59" t="s">
        <v>1820</v>
      </c>
      <c r="X16" s="59" t="s">
        <v>1820</v>
      </c>
      <c r="Y16" s="59" t="s">
        <v>1820</v>
      </c>
      <c r="Z16" s="59" t="s">
        <v>1820</v>
      </c>
      <c r="AA16" s="59" t="s">
        <v>1820</v>
      </c>
      <c r="AB16" s="59" t="s">
        <v>1820</v>
      </c>
      <c r="AC16" s="59" t="s">
        <v>1820</v>
      </c>
      <c r="AD16" s="59" t="s">
        <v>1820</v>
      </c>
      <c r="AE16" s="59" t="s">
        <v>1820</v>
      </c>
      <c r="AF16" s="59" t="s">
        <v>1820</v>
      </c>
      <c r="AG16" s="59" t="s">
        <v>1820</v>
      </c>
      <c r="AH16" s="59" t="s">
        <v>1820</v>
      </c>
      <c r="AI16" s="59" t="s">
        <v>1820</v>
      </c>
      <c r="AJ16" s="59" t="s">
        <v>1820</v>
      </c>
      <c r="AK16" s="59" t="s">
        <v>1820</v>
      </c>
      <c r="AL16" s="59" t="s">
        <v>1820</v>
      </c>
      <c r="AM16" s="59" t="s">
        <v>1820</v>
      </c>
      <c r="AN16" s="59" t="s">
        <v>1820</v>
      </c>
      <c r="AO16" s="59" t="s">
        <v>1820</v>
      </c>
      <c r="AP16" s="59" t="s">
        <v>1820</v>
      </c>
      <c r="AQ16" s="59" t="s">
        <v>1820</v>
      </c>
      <c r="AR16" s="59" t="s">
        <v>1820</v>
      </c>
      <c r="AS16" s="59" t="s">
        <v>1820</v>
      </c>
      <c r="AT16" s="59" t="s">
        <v>1820</v>
      </c>
      <c r="AU16" s="59" t="s">
        <v>1820</v>
      </c>
      <c r="AV16" s="59" t="s">
        <v>1820</v>
      </c>
      <c r="AW16" s="59" t="s">
        <v>1820</v>
      </c>
      <c r="AX16" s="59" t="s">
        <v>1820</v>
      </c>
      <c r="AY16" s="59" t="s">
        <v>1820</v>
      </c>
      <c r="AZ16" s="59" t="s">
        <v>1820</v>
      </c>
      <c r="BA16" s="59" t="s">
        <v>1820</v>
      </c>
      <c r="BB16" s="59" t="s">
        <v>1820</v>
      </c>
      <c r="BC16" s="59" t="s">
        <v>1820</v>
      </c>
      <c r="BD16" s="59" t="s">
        <v>1820</v>
      </c>
      <c r="BE16" s="59" t="s">
        <v>1820</v>
      </c>
      <c r="BF16" s="59">
        <v>0.22527815216142741</v>
      </c>
      <c r="BG16" s="59">
        <f>오르비누적테이블!BG16</f>
        <v>0</v>
      </c>
    </row>
    <row r="17" spans="1:59" hidden="1">
      <c r="A17" s="59" t="s">
        <v>1820</v>
      </c>
      <c r="B17" s="59">
        <v>538.85</v>
      </c>
      <c r="C17" s="59">
        <v>538.75</v>
      </c>
      <c r="D17" s="59">
        <v>478.74</v>
      </c>
      <c r="E17" s="59">
        <v>598.6</v>
      </c>
      <c r="F17" s="59">
        <v>598.6</v>
      </c>
      <c r="G17" s="59">
        <v>815.13</v>
      </c>
      <c r="H17" s="59">
        <v>804.17</v>
      </c>
      <c r="I17" s="59">
        <v>902.01</v>
      </c>
      <c r="J17" s="59">
        <v>418.95</v>
      </c>
      <c r="K17" s="59">
        <v>899.92</v>
      </c>
      <c r="L17" s="59">
        <v>539.45000000000005</v>
      </c>
      <c r="M17" s="59">
        <v>599.58000000000004</v>
      </c>
      <c r="N17" s="59" t="s">
        <v>1820</v>
      </c>
      <c r="O17" s="59">
        <v>599.41</v>
      </c>
      <c r="P17" s="59">
        <v>598.73</v>
      </c>
      <c r="Q17" s="59">
        <v>903.01</v>
      </c>
      <c r="R17" s="59">
        <v>900.23</v>
      </c>
      <c r="S17" s="59">
        <v>454.28</v>
      </c>
      <c r="T17" s="59">
        <v>905.36</v>
      </c>
      <c r="U17" s="59">
        <v>530.01</v>
      </c>
      <c r="V17" s="59" t="s">
        <v>1820</v>
      </c>
      <c r="W17" s="59" t="s">
        <v>1820</v>
      </c>
      <c r="X17" s="59" t="s">
        <v>1820</v>
      </c>
      <c r="Y17" s="59" t="s">
        <v>1820</v>
      </c>
      <c r="Z17" s="59" t="s">
        <v>1820</v>
      </c>
      <c r="AA17" s="59" t="s">
        <v>1820</v>
      </c>
      <c r="AB17" s="59" t="s">
        <v>1820</v>
      </c>
      <c r="AC17" s="59" t="s">
        <v>1820</v>
      </c>
      <c r="AD17" s="59" t="s">
        <v>1820</v>
      </c>
      <c r="AE17" s="59" t="s">
        <v>1820</v>
      </c>
      <c r="AF17" s="59" t="s">
        <v>1820</v>
      </c>
      <c r="AG17" s="59" t="s">
        <v>1820</v>
      </c>
      <c r="AH17" s="59" t="s">
        <v>1820</v>
      </c>
      <c r="AI17" s="59" t="s">
        <v>1820</v>
      </c>
      <c r="AJ17" s="59" t="s">
        <v>1820</v>
      </c>
      <c r="AK17" s="59" t="s">
        <v>1820</v>
      </c>
      <c r="AL17" s="59" t="s">
        <v>1820</v>
      </c>
      <c r="AM17" s="59" t="s">
        <v>1820</v>
      </c>
      <c r="AN17" s="59" t="s">
        <v>1820</v>
      </c>
      <c r="AO17" s="59" t="s">
        <v>1820</v>
      </c>
      <c r="AP17" s="59" t="s">
        <v>1820</v>
      </c>
      <c r="AQ17" s="59" t="s">
        <v>1820</v>
      </c>
      <c r="AR17" s="59" t="s">
        <v>1820</v>
      </c>
      <c r="AS17" s="59" t="s">
        <v>1820</v>
      </c>
      <c r="AT17" s="59" t="s">
        <v>1820</v>
      </c>
      <c r="AU17" s="59" t="s">
        <v>1820</v>
      </c>
      <c r="AV17" s="59" t="s">
        <v>1820</v>
      </c>
      <c r="AW17" s="59" t="s">
        <v>1820</v>
      </c>
      <c r="AX17" s="59" t="s">
        <v>1820</v>
      </c>
      <c r="AY17" s="59" t="s">
        <v>1820</v>
      </c>
      <c r="AZ17" s="59" t="s">
        <v>1820</v>
      </c>
      <c r="BA17" s="59" t="s">
        <v>1820</v>
      </c>
      <c r="BB17" s="59" t="s">
        <v>1820</v>
      </c>
      <c r="BC17" s="59" t="s">
        <v>1820</v>
      </c>
      <c r="BD17" s="59" t="s">
        <v>1820</v>
      </c>
      <c r="BE17" s="59" t="s">
        <v>1820</v>
      </c>
      <c r="BF17" s="59">
        <v>0.21644371482176361</v>
      </c>
      <c r="BG17" s="59">
        <f>오르비누적테이블!BG17</f>
        <v>0</v>
      </c>
    </row>
    <row r="18" spans="1:59" hidden="1">
      <c r="A18" s="59" t="s">
        <v>1820</v>
      </c>
      <c r="B18" s="59">
        <v>540.28</v>
      </c>
      <c r="C18" s="59">
        <v>540.14</v>
      </c>
      <c r="D18" s="59">
        <v>478.93</v>
      </c>
      <c r="E18" s="59">
        <v>600.15</v>
      </c>
      <c r="F18" s="59">
        <v>600.15</v>
      </c>
      <c r="G18" s="59">
        <v>817.15</v>
      </c>
      <c r="H18" s="59">
        <v>805.24</v>
      </c>
      <c r="I18" s="59">
        <v>904.23</v>
      </c>
      <c r="J18" s="59">
        <v>419.28</v>
      </c>
      <c r="K18" s="59">
        <v>902.21</v>
      </c>
      <c r="L18" s="59">
        <v>539.65</v>
      </c>
      <c r="M18" s="59">
        <v>599.82000000000005</v>
      </c>
      <c r="N18" s="59" t="s">
        <v>1820</v>
      </c>
      <c r="O18" s="59">
        <v>599.63</v>
      </c>
      <c r="P18" s="59">
        <v>600.30999999999995</v>
      </c>
      <c r="Q18" s="59">
        <v>904.56</v>
      </c>
      <c r="R18" s="59">
        <v>902.19</v>
      </c>
      <c r="S18" s="59">
        <v>454.45</v>
      </c>
      <c r="T18" s="59">
        <v>907.29</v>
      </c>
      <c r="U18" s="59">
        <v>530.95000000000005</v>
      </c>
      <c r="V18" s="59" t="s">
        <v>1820</v>
      </c>
      <c r="W18" s="59" t="s">
        <v>1820</v>
      </c>
      <c r="X18" s="59" t="s">
        <v>1820</v>
      </c>
      <c r="Y18" s="59" t="s">
        <v>1820</v>
      </c>
      <c r="Z18" s="59" t="s">
        <v>1820</v>
      </c>
      <c r="AA18" s="59" t="s">
        <v>1820</v>
      </c>
      <c r="AB18" s="59" t="s">
        <v>1820</v>
      </c>
      <c r="AC18" s="59" t="s">
        <v>1820</v>
      </c>
      <c r="AD18" s="59" t="s">
        <v>1820</v>
      </c>
      <c r="AE18" s="59" t="s">
        <v>1820</v>
      </c>
      <c r="AF18" s="59" t="s">
        <v>1820</v>
      </c>
      <c r="AG18" s="59" t="s">
        <v>1820</v>
      </c>
      <c r="AH18" s="59" t="s">
        <v>1820</v>
      </c>
      <c r="AI18" s="59" t="s">
        <v>1820</v>
      </c>
      <c r="AJ18" s="59" t="s">
        <v>1820</v>
      </c>
      <c r="AK18" s="59" t="s">
        <v>1820</v>
      </c>
      <c r="AL18" s="59" t="s">
        <v>1820</v>
      </c>
      <c r="AM18" s="59" t="s">
        <v>1820</v>
      </c>
      <c r="AN18" s="59" t="s">
        <v>1820</v>
      </c>
      <c r="AO18" s="59" t="s">
        <v>1820</v>
      </c>
      <c r="AP18" s="59" t="s">
        <v>1820</v>
      </c>
      <c r="AQ18" s="59" t="s">
        <v>1820</v>
      </c>
      <c r="AR18" s="59" t="s">
        <v>1820</v>
      </c>
      <c r="AS18" s="59" t="s">
        <v>1820</v>
      </c>
      <c r="AT18" s="59" t="s">
        <v>1820</v>
      </c>
      <c r="AU18" s="59" t="s">
        <v>1820</v>
      </c>
      <c r="AV18" s="59" t="s">
        <v>1820</v>
      </c>
      <c r="AW18" s="59" t="s">
        <v>1820</v>
      </c>
      <c r="AX18" s="59" t="s">
        <v>1820</v>
      </c>
      <c r="AY18" s="59" t="s">
        <v>1820</v>
      </c>
      <c r="AZ18" s="59" t="s">
        <v>1820</v>
      </c>
      <c r="BA18" s="59" t="s">
        <v>1820</v>
      </c>
      <c r="BB18" s="59" t="s">
        <v>1820</v>
      </c>
      <c r="BC18" s="59" t="s">
        <v>1820</v>
      </c>
      <c r="BD18" s="59" t="s">
        <v>1820</v>
      </c>
      <c r="BE18" s="59" t="s">
        <v>1820</v>
      </c>
      <c r="BF18" s="59">
        <v>0.20908168370537705</v>
      </c>
      <c r="BG18" s="59">
        <f>오르비누적테이블!BG18</f>
        <v>0</v>
      </c>
    </row>
    <row r="19" spans="1:59" hidden="1">
      <c r="A19" s="59" t="s">
        <v>1820</v>
      </c>
      <c r="B19" s="59">
        <v>541.34</v>
      </c>
      <c r="C19" s="59">
        <v>541.16999999999996</v>
      </c>
      <c r="D19" s="59">
        <v>480.35</v>
      </c>
      <c r="E19" s="59">
        <v>601.29</v>
      </c>
      <c r="F19" s="59">
        <v>601.29</v>
      </c>
      <c r="G19" s="59">
        <v>818.92</v>
      </c>
      <c r="H19" s="59">
        <v>807.27</v>
      </c>
      <c r="I19" s="59">
        <v>906</v>
      </c>
      <c r="J19" s="59">
        <v>420.45</v>
      </c>
      <c r="K19" s="59">
        <v>903.93</v>
      </c>
      <c r="L19" s="59">
        <v>541.29999999999995</v>
      </c>
      <c r="M19" s="59">
        <v>601.65</v>
      </c>
      <c r="N19" s="59" t="s">
        <v>1820</v>
      </c>
      <c r="O19" s="59">
        <v>601.47</v>
      </c>
      <c r="P19" s="59">
        <v>601.49</v>
      </c>
      <c r="Q19" s="59">
        <v>906.11</v>
      </c>
      <c r="R19" s="59">
        <v>903.94</v>
      </c>
      <c r="S19" s="59">
        <v>455.49</v>
      </c>
      <c r="T19" s="59">
        <v>909.21</v>
      </c>
      <c r="U19" s="59">
        <v>532.22</v>
      </c>
      <c r="V19" s="59" t="s">
        <v>1820</v>
      </c>
      <c r="W19" s="59" t="s">
        <v>1820</v>
      </c>
      <c r="X19" s="59" t="s">
        <v>1820</v>
      </c>
      <c r="Y19" s="59" t="s">
        <v>1820</v>
      </c>
      <c r="Z19" s="59" t="s">
        <v>1820</v>
      </c>
      <c r="AA19" s="59" t="s">
        <v>1820</v>
      </c>
      <c r="AB19" s="59" t="s">
        <v>1820</v>
      </c>
      <c r="AC19" s="59" t="s">
        <v>1820</v>
      </c>
      <c r="AD19" s="59" t="s">
        <v>1820</v>
      </c>
      <c r="AE19" s="59" t="s">
        <v>1820</v>
      </c>
      <c r="AF19" s="59" t="s">
        <v>1820</v>
      </c>
      <c r="AG19" s="59" t="s">
        <v>1820</v>
      </c>
      <c r="AH19" s="59" t="s">
        <v>1820</v>
      </c>
      <c r="AI19" s="59" t="s">
        <v>1820</v>
      </c>
      <c r="AJ19" s="59" t="s">
        <v>1820</v>
      </c>
      <c r="AK19" s="59" t="s">
        <v>1820</v>
      </c>
      <c r="AL19" s="59" t="s">
        <v>1820</v>
      </c>
      <c r="AM19" s="59" t="s">
        <v>1820</v>
      </c>
      <c r="AN19" s="59" t="s">
        <v>1820</v>
      </c>
      <c r="AO19" s="59" t="s">
        <v>1820</v>
      </c>
      <c r="AP19" s="59" t="s">
        <v>1820</v>
      </c>
      <c r="AQ19" s="59" t="s">
        <v>1820</v>
      </c>
      <c r="AR19" s="59" t="s">
        <v>1820</v>
      </c>
      <c r="AS19" s="59" t="s">
        <v>1820</v>
      </c>
      <c r="AT19" s="59" t="s">
        <v>1820</v>
      </c>
      <c r="AU19" s="59" t="s">
        <v>1820</v>
      </c>
      <c r="AV19" s="59" t="s">
        <v>1820</v>
      </c>
      <c r="AW19" s="59" t="s">
        <v>1820</v>
      </c>
      <c r="AX19" s="59" t="s">
        <v>1820</v>
      </c>
      <c r="AY19" s="59" t="s">
        <v>1820</v>
      </c>
      <c r="AZ19" s="59" t="s">
        <v>1820</v>
      </c>
      <c r="BA19" s="59" t="s">
        <v>1820</v>
      </c>
      <c r="BB19" s="59" t="s">
        <v>1820</v>
      </c>
      <c r="BC19" s="59" t="s">
        <v>1820</v>
      </c>
      <c r="BD19" s="59" t="s">
        <v>1820</v>
      </c>
      <c r="BE19" s="59" t="s">
        <v>1820</v>
      </c>
      <c r="BF19" s="59">
        <v>0.20171965258899055</v>
      </c>
      <c r="BG19" s="59">
        <f>오르비누적테이블!BG19</f>
        <v>0</v>
      </c>
    </row>
    <row r="20" spans="1:59" hidden="1">
      <c r="A20" s="59" t="s">
        <v>1820</v>
      </c>
      <c r="B20" s="59">
        <v>542.26</v>
      </c>
      <c r="C20" s="59">
        <v>542.15</v>
      </c>
      <c r="D20" s="59">
        <v>481.19</v>
      </c>
      <c r="E20" s="59">
        <v>602.39</v>
      </c>
      <c r="F20" s="59">
        <v>602.39</v>
      </c>
      <c r="G20" s="59">
        <v>820.23</v>
      </c>
      <c r="H20" s="59">
        <v>808.99</v>
      </c>
      <c r="I20" s="59">
        <v>907.65</v>
      </c>
      <c r="J20" s="59">
        <v>421.19</v>
      </c>
      <c r="K20" s="59">
        <v>905.57</v>
      </c>
      <c r="L20" s="59">
        <v>542.23</v>
      </c>
      <c r="M20" s="59">
        <v>602.63</v>
      </c>
      <c r="N20" s="59" t="s">
        <v>1820</v>
      </c>
      <c r="O20" s="59">
        <v>602.5</v>
      </c>
      <c r="P20" s="59">
        <v>602.51</v>
      </c>
      <c r="Q20" s="59">
        <v>907.64</v>
      </c>
      <c r="R20" s="59">
        <v>905.57</v>
      </c>
      <c r="S20" s="59">
        <v>456.26</v>
      </c>
      <c r="T20" s="59">
        <v>909.54</v>
      </c>
      <c r="U20" s="59">
        <v>533.41</v>
      </c>
      <c r="V20" s="59" t="s">
        <v>1820</v>
      </c>
      <c r="W20" s="59" t="s">
        <v>1820</v>
      </c>
      <c r="X20" s="59" t="s">
        <v>1820</v>
      </c>
      <c r="Y20" s="59" t="s">
        <v>1820</v>
      </c>
      <c r="Z20" s="59" t="s">
        <v>1820</v>
      </c>
      <c r="AA20" s="59" t="s">
        <v>1820</v>
      </c>
      <c r="AB20" s="59" t="s">
        <v>1820</v>
      </c>
      <c r="AC20" s="59" t="s">
        <v>1820</v>
      </c>
      <c r="AD20" s="59" t="s">
        <v>1820</v>
      </c>
      <c r="AE20" s="59" t="s">
        <v>1820</v>
      </c>
      <c r="AF20" s="59" t="s">
        <v>1820</v>
      </c>
      <c r="AG20" s="59" t="s">
        <v>1820</v>
      </c>
      <c r="AH20" s="59" t="s">
        <v>1820</v>
      </c>
      <c r="AI20" s="59" t="s">
        <v>1820</v>
      </c>
      <c r="AJ20" s="59" t="s">
        <v>1820</v>
      </c>
      <c r="AK20" s="59" t="s">
        <v>1820</v>
      </c>
      <c r="AL20" s="59" t="s">
        <v>1820</v>
      </c>
      <c r="AM20" s="59" t="s">
        <v>1820</v>
      </c>
      <c r="AN20" s="59" t="s">
        <v>1820</v>
      </c>
      <c r="AO20" s="59" t="s">
        <v>1820</v>
      </c>
      <c r="AP20" s="59" t="s">
        <v>1820</v>
      </c>
      <c r="AQ20" s="59" t="s">
        <v>1820</v>
      </c>
      <c r="AR20" s="59" t="s">
        <v>1820</v>
      </c>
      <c r="AS20" s="59" t="s">
        <v>1820</v>
      </c>
      <c r="AT20" s="59" t="s">
        <v>1820</v>
      </c>
      <c r="AU20" s="59" t="s">
        <v>1820</v>
      </c>
      <c r="AV20" s="59" t="s">
        <v>1820</v>
      </c>
      <c r="AW20" s="59" t="s">
        <v>1820</v>
      </c>
      <c r="AX20" s="59" t="s">
        <v>1820</v>
      </c>
      <c r="AY20" s="59" t="s">
        <v>1820</v>
      </c>
      <c r="AZ20" s="59" t="s">
        <v>1820</v>
      </c>
      <c r="BA20" s="59" t="s">
        <v>1820</v>
      </c>
      <c r="BB20" s="59" t="s">
        <v>1820</v>
      </c>
      <c r="BC20" s="59" t="s">
        <v>1820</v>
      </c>
      <c r="BD20" s="59" t="s">
        <v>1820</v>
      </c>
      <c r="BE20" s="59" t="s">
        <v>1820</v>
      </c>
      <c r="BF20" s="59">
        <v>0.19435762147260408</v>
      </c>
      <c r="BG20" s="59">
        <f>오르비누적테이블!BG20</f>
        <v>0</v>
      </c>
    </row>
    <row r="21" spans="1:59" hidden="1">
      <c r="A21" s="59" t="s">
        <v>1820</v>
      </c>
      <c r="B21" s="59">
        <v>543.16999999999996</v>
      </c>
      <c r="C21" s="59">
        <v>543.04</v>
      </c>
      <c r="D21" s="59">
        <v>481.85</v>
      </c>
      <c r="E21" s="59">
        <v>603.37</v>
      </c>
      <c r="F21" s="59">
        <v>603.37</v>
      </c>
      <c r="G21" s="59">
        <v>821.46</v>
      </c>
      <c r="H21" s="59">
        <v>810.59</v>
      </c>
      <c r="I21" s="59">
        <v>909.06</v>
      </c>
      <c r="J21" s="59">
        <v>421.78</v>
      </c>
      <c r="K21" s="59">
        <v>907.01</v>
      </c>
      <c r="L21" s="59">
        <v>543.1</v>
      </c>
      <c r="M21" s="59">
        <v>603.63</v>
      </c>
      <c r="N21" s="59" t="s">
        <v>1820</v>
      </c>
      <c r="O21" s="59">
        <v>603.47</v>
      </c>
      <c r="P21" s="59">
        <v>603.52</v>
      </c>
      <c r="Q21" s="59">
        <v>909.04</v>
      </c>
      <c r="R21" s="59">
        <v>906.99</v>
      </c>
      <c r="S21" s="59">
        <v>456.78</v>
      </c>
      <c r="T21" s="59">
        <v>910.42</v>
      </c>
      <c r="U21" s="59">
        <v>534.42999999999995</v>
      </c>
      <c r="V21" s="59" t="s">
        <v>1820</v>
      </c>
      <c r="W21" s="59" t="s">
        <v>1820</v>
      </c>
      <c r="X21" s="59" t="s">
        <v>1820</v>
      </c>
      <c r="Y21" s="59" t="s">
        <v>1820</v>
      </c>
      <c r="Z21" s="59" t="s">
        <v>1820</v>
      </c>
      <c r="AA21" s="59" t="s">
        <v>1820</v>
      </c>
      <c r="AB21" s="59" t="s">
        <v>1820</v>
      </c>
      <c r="AC21" s="59" t="s">
        <v>1820</v>
      </c>
      <c r="AD21" s="59" t="s">
        <v>1820</v>
      </c>
      <c r="AE21" s="59" t="s">
        <v>1820</v>
      </c>
      <c r="AF21" s="59" t="s">
        <v>1820</v>
      </c>
      <c r="AG21" s="59" t="s">
        <v>1820</v>
      </c>
      <c r="AH21" s="59" t="s">
        <v>1820</v>
      </c>
      <c r="AI21" s="59" t="s">
        <v>1820</v>
      </c>
      <c r="AJ21" s="59" t="s">
        <v>1820</v>
      </c>
      <c r="AK21" s="59" t="s">
        <v>1820</v>
      </c>
      <c r="AL21" s="59" t="s">
        <v>1820</v>
      </c>
      <c r="AM21" s="59" t="s">
        <v>1820</v>
      </c>
      <c r="AN21" s="59" t="s">
        <v>1820</v>
      </c>
      <c r="AO21" s="59" t="s">
        <v>1820</v>
      </c>
      <c r="AP21" s="59" t="s">
        <v>1820</v>
      </c>
      <c r="AQ21" s="59" t="s">
        <v>1820</v>
      </c>
      <c r="AR21" s="59" t="s">
        <v>1820</v>
      </c>
      <c r="AS21" s="59" t="s">
        <v>1820</v>
      </c>
      <c r="AT21" s="59" t="s">
        <v>1820</v>
      </c>
      <c r="AU21" s="59" t="s">
        <v>1820</v>
      </c>
      <c r="AV21" s="59" t="s">
        <v>1820</v>
      </c>
      <c r="AW21" s="59" t="s">
        <v>1820</v>
      </c>
      <c r="AX21" s="59" t="s">
        <v>1820</v>
      </c>
      <c r="AY21" s="59" t="s">
        <v>1820</v>
      </c>
      <c r="AZ21" s="59" t="s">
        <v>1820</v>
      </c>
      <c r="BA21" s="59" t="s">
        <v>1820</v>
      </c>
      <c r="BB21" s="59" t="s">
        <v>1820</v>
      </c>
      <c r="BC21" s="59" t="s">
        <v>1820</v>
      </c>
      <c r="BD21" s="59" t="s">
        <v>1820</v>
      </c>
      <c r="BE21" s="59" t="s">
        <v>1820</v>
      </c>
      <c r="BF21" s="59">
        <v>0.18552318413294022</v>
      </c>
      <c r="BG21" s="59">
        <f>오르비누적테이블!BG21</f>
        <v>0</v>
      </c>
    </row>
    <row r="22" spans="1:59" hidden="1">
      <c r="A22" s="59" t="s">
        <v>1820</v>
      </c>
      <c r="B22" s="59">
        <v>543.88</v>
      </c>
      <c r="C22" s="59">
        <v>543.75</v>
      </c>
      <c r="D22" s="59">
        <v>482.71</v>
      </c>
      <c r="E22" s="59">
        <v>604.16</v>
      </c>
      <c r="F22" s="59">
        <v>604.16</v>
      </c>
      <c r="G22" s="59">
        <v>822.83</v>
      </c>
      <c r="H22" s="59">
        <v>812.2</v>
      </c>
      <c r="I22" s="59">
        <v>910.18</v>
      </c>
      <c r="J22" s="59">
        <v>422.42</v>
      </c>
      <c r="K22" s="59">
        <v>908.12</v>
      </c>
      <c r="L22" s="59">
        <v>544.1</v>
      </c>
      <c r="M22" s="59">
        <v>604.78</v>
      </c>
      <c r="N22" s="59" t="s">
        <v>1820</v>
      </c>
      <c r="O22" s="59">
        <v>604.58000000000004</v>
      </c>
      <c r="P22" s="59">
        <v>604.30999999999995</v>
      </c>
      <c r="Q22" s="59">
        <v>910.63</v>
      </c>
      <c r="R22" s="59">
        <v>908.82</v>
      </c>
      <c r="S22" s="59">
        <v>457.49</v>
      </c>
      <c r="T22" s="59">
        <v>911.74</v>
      </c>
      <c r="U22" s="59">
        <v>535.26</v>
      </c>
      <c r="V22" s="59" t="s">
        <v>1820</v>
      </c>
      <c r="W22" s="59" t="s">
        <v>1820</v>
      </c>
      <c r="X22" s="59" t="s">
        <v>1820</v>
      </c>
      <c r="Y22" s="59" t="s">
        <v>1820</v>
      </c>
      <c r="Z22" s="59" t="s">
        <v>1820</v>
      </c>
      <c r="AA22" s="59" t="s">
        <v>1820</v>
      </c>
      <c r="AB22" s="59" t="s">
        <v>1820</v>
      </c>
      <c r="AC22" s="59" t="s">
        <v>1820</v>
      </c>
      <c r="AD22" s="59" t="s">
        <v>1820</v>
      </c>
      <c r="AE22" s="59" t="s">
        <v>1820</v>
      </c>
      <c r="AF22" s="59" t="s">
        <v>1820</v>
      </c>
      <c r="AG22" s="59" t="s">
        <v>1820</v>
      </c>
      <c r="AH22" s="59" t="s">
        <v>1820</v>
      </c>
      <c r="AI22" s="59" t="s">
        <v>1820</v>
      </c>
      <c r="AJ22" s="59" t="s">
        <v>1820</v>
      </c>
      <c r="AK22" s="59" t="s">
        <v>1820</v>
      </c>
      <c r="AL22" s="59" t="s">
        <v>1820</v>
      </c>
      <c r="AM22" s="59" t="s">
        <v>1820</v>
      </c>
      <c r="AN22" s="59" t="s">
        <v>1820</v>
      </c>
      <c r="AO22" s="59" t="s">
        <v>1820</v>
      </c>
      <c r="AP22" s="59" t="s">
        <v>1820</v>
      </c>
      <c r="AQ22" s="59" t="s">
        <v>1820</v>
      </c>
      <c r="AR22" s="59" t="s">
        <v>1820</v>
      </c>
      <c r="AS22" s="59" t="s">
        <v>1820</v>
      </c>
      <c r="AT22" s="59" t="s">
        <v>1820</v>
      </c>
      <c r="AU22" s="59" t="s">
        <v>1820</v>
      </c>
      <c r="AV22" s="59" t="s">
        <v>1820</v>
      </c>
      <c r="AW22" s="59" t="s">
        <v>1820</v>
      </c>
      <c r="AX22" s="59" t="s">
        <v>1820</v>
      </c>
      <c r="AY22" s="59" t="s">
        <v>1820</v>
      </c>
      <c r="AZ22" s="59" t="s">
        <v>1820</v>
      </c>
      <c r="BA22" s="59" t="s">
        <v>1820</v>
      </c>
      <c r="BB22" s="59" t="s">
        <v>1820</v>
      </c>
      <c r="BC22" s="59" t="s">
        <v>1820</v>
      </c>
      <c r="BD22" s="59" t="s">
        <v>1820</v>
      </c>
      <c r="BE22" s="59" t="s">
        <v>1820</v>
      </c>
      <c r="BF22" s="59">
        <v>0.17816115301655372</v>
      </c>
      <c r="BG22" s="59">
        <f>오르비누적테이블!BG22</f>
        <v>0</v>
      </c>
    </row>
    <row r="23" spans="1:59" hidden="1">
      <c r="A23" s="59" t="s">
        <v>1820</v>
      </c>
      <c r="B23" s="59">
        <v>545</v>
      </c>
      <c r="C23" s="59">
        <v>544.84</v>
      </c>
      <c r="D23" s="59">
        <v>483.15</v>
      </c>
      <c r="E23" s="59">
        <v>605.37</v>
      </c>
      <c r="F23" s="59">
        <v>605.37</v>
      </c>
      <c r="G23" s="59">
        <v>824.33</v>
      </c>
      <c r="H23" s="59">
        <v>813.83</v>
      </c>
      <c r="I23" s="59">
        <v>911.9</v>
      </c>
      <c r="J23" s="59">
        <v>422.95</v>
      </c>
      <c r="K23" s="59">
        <v>910.27</v>
      </c>
      <c r="L23" s="59">
        <v>544.9</v>
      </c>
      <c r="M23" s="59">
        <v>605.77</v>
      </c>
      <c r="N23" s="59" t="s">
        <v>1820</v>
      </c>
      <c r="O23" s="59">
        <v>605.92999999999995</v>
      </c>
      <c r="P23" s="59">
        <v>605.70000000000005</v>
      </c>
      <c r="Q23" s="59">
        <v>911.93</v>
      </c>
      <c r="R23" s="59">
        <v>910.78</v>
      </c>
      <c r="S23" s="59">
        <v>457.8</v>
      </c>
      <c r="T23" s="59">
        <v>914.11</v>
      </c>
      <c r="U23" s="59">
        <v>536.27</v>
      </c>
      <c r="V23" s="59" t="s">
        <v>1820</v>
      </c>
      <c r="W23" s="59" t="s">
        <v>1820</v>
      </c>
      <c r="X23" s="59" t="s">
        <v>1820</v>
      </c>
      <c r="Y23" s="59" t="s">
        <v>1820</v>
      </c>
      <c r="Z23" s="59" t="s">
        <v>1820</v>
      </c>
      <c r="AA23" s="59" t="s">
        <v>1820</v>
      </c>
      <c r="AB23" s="59" t="s">
        <v>1820</v>
      </c>
      <c r="AC23" s="59" t="s">
        <v>1820</v>
      </c>
      <c r="AD23" s="59" t="s">
        <v>1820</v>
      </c>
      <c r="AE23" s="59" t="s">
        <v>1820</v>
      </c>
      <c r="AF23" s="59" t="s">
        <v>1820</v>
      </c>
      <c r="AG23" s="59" t="s">
        <v>1820</v>
      </c>
      <c r="AH23" s="59" t="s">
        <v>1820</v>
      </c>
      <c r="AI23" s="59" t="s">
        <v>1820</v>
      </c>
      <c r="AJ23" s="59" t="s">
        <v>1820</v>
      </c>
      <c r="AK23" s="59" t="s">
        <v>1820</v>
      </c>
      <c r="AL23" s="59" t="s">
        <v>1820</v>
      </c>
      <c r="AM23" s="59" t="s">
        <v>1820</v>
      </c>
      <c r="AN23" s="59" t="s">
        <v>1820</v>
      </c>
      <c r="AO23" s="59" t="s">
        <v>1820</v>
      </c>
      <c r="AP23" s="59" t="s">
        <v>1820</v>
      </c>
      <c r="AQ23" s="59" t="s">
        <v>1820</v>
      </c>
      <c r="AR23" s="59" t="s">
        <v>1820</v>
      </c>
      <c r="AS23" s="59" t="s">
        <v>1820</v>
      </c>
      <c r="AT23" s="59" t="s">
        <v>1820</v>
      </c>
      <c r="AU23" s="59" t="s">
        <v>1820</v>
      </c>
      <c r="AV23" s="59" t="s">
        <v>1820</v>
      </c>
      <c r="AW23" s="59" t="s">
        <v>1820</v>
      </c>
      <c r="AX23" s="59" t="s">
        <v>1820</v>
      </c>
      <c r="AY23" s="59" t="s">
        <v>1820</v>
      </c>
      <c r="AZ23" s="59" t="s">
        <v>1820</v>
      </c>
      <c r="BA23" s="59" t="s">
        <v>1820</v>
      </c>
      <c r="BB23" s="59" t="s">
        <v>1820</v>
      </c>
      <c r="BC23" s="59" t="s">
        <v>1820</v>
      </c>
      <c r="BD23" s="59" t="s">
        <v>1820</v>
      </c>
      <c r="BE23" s="59" t="s">
        <v>1820</v>
      </c>
      <c r="BF23" s="59">
        <v>0.17079912190016719</v>
      </c>
      <c r="BG23" s="59">
        <f>오르비누적테이블!BG23</f>
        <v>0</v>
      </c>
    </row>
    <row r="24" spans="1:59" hidden="1">
      <c r="A24" s="59" t="s">
        <v>1820</v>
      </c>
      <c r="B24" s="59">
        <v>546.33000000000004</v>
      </c>
      <c r="C24" s="59">
        <v>546.16999999999996</v>
      </c>
      <c r="D24" s="59">
        <v>484.6</v>
      </c>
      <c r="E24" s="59">
        <v>606.85</v>
      </c>
      <c r="F24" s="59">
        <v>606.85</v>
      </c>
      <c r="G24" s="59">
        <v>826.48</v>
      </c>
      <c r="H24" s="59">
        <v>815.6</v>
      </c>
      <c r="I24" s="59">
        <v>914.26</v>
      </c>
      <c r="J24" s="59">
        <v>423.78</v>
      </c>
      <c r="K24" s="59">
        <v>912.43</v>
      </c>
      <c r="L24" s="59">
        <v>545.86</v>
      </c>
      <c r="M24" s="59">
        <v>607.32000000000005</v>
      </c>
      <c r="N24" s="59" t="s">
        <v>1820</v>
      </c>
      <c r="O24" s="59">
        <v>607.29</v>
      </c>
      <c r="P24" s="59">
        <v>607.13</v>
      </c>
      <c r="Q24" s="59">
        <v>914.36</v>
      </c>
      <c r="R24" s="59">
        <v>912.65</v>
      </c>
      <c r="S24" s="59">
        <v>458.31</v>
      </c>
      <c r="T24" s="59">
        <v>916.52</v>
      </c>
      <c r="U24" s="59">
        <v>537.46</v>
      </c>
      <c r="V24" s="59" t="s">
        <v>1820</v>
      </c>
      <c r="W24" s="59" t="s">
        <v>1820</v>
      </c>
      <c r="X24" s="59" t="s">
        <v>1820</v>
      </c>
      <c r="Y24" s="59" t="s">
        <v>1820</v>
      </c>
      <c r="Z24" s="59" t="s">
        <v>1820</v>
      </c>
      <c r="AA24" s="59" t="s">
        <v>1820</v>
      </c>
      <c r="AB24" s="59" t="s">
        <v>1820</v>
      </c>
      <c r="AC24" s="59" t="s">
        <v>1820</v>
      </c>
      <c r="AD24" s="59" t="s">
        <v>1820</v>
      </c>
      <c r="AE24" s="59" t="s">
        <v>1820</v>
      </c>
      <c r="AF24" s="59" t="s">
        <v>1820</v>
      </c>
      <c r="AG24" s="59" t="s">
        <v>1820</v>
      </c>
      <c r="AH24" s="59" t="s">
        <v>1820</v>
      </c>
      <c r="AI24" s="59" t="s">
        <v>1820</v>
      </c>
      <c r="AJ24" s="59" t="s">
        <v>1820</v>
      </c>
      <c r="AK24" s="59" t="s">
        <v>1820</v>
      </c>
      <c r="AL24" s="59" t="s">
        <v>1820</v>
      </c>
      <c r="AM24" s="59" t="s">
        <v>1820</v>
      </c>
      <c r="AN24" s="59" t="s">
        <v>1820</v>
      </c>
      <c r="AO24" s="59" t="s">
        <v>1820</v>
      </c>
      <c r="AP24" s="59" t="s">
        <v>1820</v>
      </c>
      <c r="AQ24" s="59" t="s">
        <v>1820</v>
      </c>
      <c r="AR24" s="59" t="s">
        <v>1820</v>
      </c>
      <c r="AS24" s="59" t="s">
        <v>1820</v>
      </c>
      <c r="AT24" s="59" t="s">
        <v>1820</v>
      </c>
      <c r="AU24" s="59" t="s">
        <v>1820</v>
      </c>
      <c r="AV24" s="59" t="s">
        <v>1820</v>
      </c>
      <c r="AW24" s="59" t="s">
        <v>1820</v>
      </c>
      <c r="AX24" s="59" t="s">
        <v>1820</v>
      </c>
      <c r="AY24" s="59" t="s">
        <v>1820</v>
      </c>
      <c r="AZ24" s="59" t="s">
        <v>1820</v>
      </c>
      <c r="BA24" s="59" t="s">
        <v>1820</v>
      </c>
      <c r="BB24" s="59" t="s">
        <v>1820</v>
      </c>
      <c r="BC24" s="59" t="s">
        <v>1820</v>
      </c>
      <c r="BD24" s="59" t="s">
        <v>1820</v>
      </c>
      <c r="BE24" s="59" t="s">
        <v>1820</v>
      </c>
      <c r="BF24" s="59">
        <v>0.16343709078378069</v>
      </c>
      <c r="BG24" s="59">
        <f>오르비누적테이블!BG24</f>
        <v>0</v>
      </c>
    </row>
    <row r="25" spans="1:59" hidden="1">
      <c r="A25" s="59" t="s">
        <v>1820</v>
      </c>
      <c r="B25" s="59">
        <v>547.71</v>
      </c>
      <c r="C25" s="59">
        <v>547.57000000000005</v>
      </c>
      <c r="D25" s="59">
        <v>486.04</v>
      </c>
      <c r="E25" s="59">
        <v>608.41</v>
      </c>
      <c r="F25" s="59">
        <v>608.41</v>
      </c>
      <c r="G25" s="59">
        <v>828.65</v>
      </c>
      <c r="H25" s="59">
        <v>817.36</v>
      </c>
      <c r="I25" s="59">
        <v>916.66</v>
      </c>
      <c r="J25" s="59">
        <v>425.41</v>
      </c>
      <c r="K25" s="59">
        <v>914.58</v>
      </c>
      <c r="L25" s="59">
        <v>547.75</v>
      </c>
      <c r="M25" s="59">
        <v>608.85</v>
      </c>
      <c r="N25" s="59" t="s">
        <v>1820</v>
      </c>
      <c r="O25" s="59">
        <v>608.64</v>
      </c>
      <c r="P25" s="59">
        <v>608.57000000000005</v>
      </c>
      <c r="Q25" s="59">
        <v>916.85</v>
      </c>
      <c r="R25" s="59">
        <v>914.57</v>
      </c>
      <c r="S25" s="59">
        <v>459.98</v>
      </c>
      <c r="T25" s="59">
        <v>918.96</v>
      </c>
      <c r="U25" s="59">
        <v>538.95000000000005</v>
      </c>
      <c r="V25" s="59" t="s">
        <v>1820</v>
      </c>
      <c r="W25" s="59" t="s">
        <v>1820</v>
      </c>
      <c r="X25" s="59" t="s">
        <v>1820</v>
      </c>
      <c r="Y25" s="59" t="s">
        <v>1820</v>
      </c>
      <c r="Z25" s="59" t="s">
        <v>1820</v>
      </c>
      <c r="AA25" s="59" t="s">
        <v>1820</v>
      </c>
      <c r="AB25" s="59" t="s">
        <v>1820</v>
      </c>
      <c r="AC25" s="59" t="s">
        <v>1820</v>
      </c>
      <c r="AD25" s="59" t="s">
        <v>1820</v>
      </c>
      <c r="AE25" s="59" t="s">
        <v>1820</v>
      </c>
      <c r="AF25" s="59" t="s">
        <v>1820</v>
      </c>
      <c r="AG25" s="59" t="s">
        <v>1820</v>
      </c>
      <c r="AH25" s="59" t="s">
        <v>1820</v>
      </c>
      <c r="AI25" s="59" t="s">
        <v>1820</v>
      </c>
      <c r="AJ25" s="59" t="s">
        <v>1820</v>
      </c>
      <c r="AK25" s="59" t="s">
        <v>1820</v>
      </c>
      <c r="AL25" s="59" t="s">
        <v>1820</v>
      </c>
      <c r="AM25" s="59" t="s">
        <v>1820</v>
      </c>
      <c r="AN25" s="59" t="s">
        <v>1820</v>
      </c>
      <c r="AO25" s="59" t="s">
        <v>1820</v>
      </c>
      <c r="AP25" s="59" t="s">
        <v>1820</v>
      </c>
      <c r="AQ25" s="59" t="s">
        <v>1820</v>
      </c>
      <c r="AR25" s="59" t="s">
        <v>1820</v>
      </c>
      <c r="AS25" s="59" t="s">
        <v>1820</v>
      </c>
      <c r="AT25" s="59" t="s">
        <v>1820</v>
      </c>
      <c r="AU25" s="59" t="s">
        <v>1820</v>
      </c>
      <c r="AV25" s="59" t="s">
        <v>1820</v>
      </c>
      <c r="AW25" s="59" t="s">
        <v>1820</v>
      </c>
      <c r="AX25" s="59" t="s">
        <v>1820</v>
      </c>
      <c r="AY25" s="59" t="s">
        <v>1820</v>
      </c>
      <c r="AZ25" s="59" t="s">
        <v>1820</v>
      </c>
      <c r="BA25" s="59" t="s">
        <v>1820</v>
      </c>
      <c r="BB25" s="59" t="s">
        <v>1820</v>
      </c>
      <c r="BC25" s="59" t="s">
        <v>1820</v>
      </c>
      <c r="BD25" s="59" t="s">
        <v>1820</v>
      </c>
      <c r="BE25" s="59" t="s">
        <v>1820</v>
      </c>
      <c r="BF25" s="59">
        <v>0.15460265344411686</v>
      </c>
      <c r="BG25" s="59">
        <f>오르비누적테이블!BG25</f>
        <v>0</v>
      </c>
    </row>
    <row r="26" spans="1:59" hidden="1">
      <c r="A26" s="59" t="s">
        <v>1820</v>
      </c>
      <c r="B26" s="59">
        <v>548.30999999999995</v>
      </c>
      <c r="C26" s="59">
        <v>548.16</v>
      </c>
      <c r="D26" s="59">
        <v>486.8</v>
      </c>
      <c r="E26" s="59">
        <v>609.05999999999995</v>
      </c>
      <c r="F26" s="59">
        <v>609.05999999999995</v>
      </c>
      <c r="G26" s="59">
        <v>830.17</v>
      </c>
      <c r="H26" s="59">
        <v>818.73</v>
      </c>
      <c r="I26" s="59">
        <v>918.36</v>
      </c>
      <c r="J26" s="59">
        <v>425.92</v>
      </c>
      <c r="K26" s="59">
        <v>916.3</v>
      </c>
      <c r="L26" s="59">
        <v>548.75</v>
      </c>
      <c r="M26" s="59">
        <v>609.92999999999995</v>
      </c>
      <c r="N26" s="59" t="s">
        <v>1820</v>
      </c>
      <c r="O26" s="59">
        <v>609.75</v>
      </c>
      <c r="P26" s="59">
        <v>609.23</v>
      </c>
      <c r="Q26" s="59">
        <v>918.39</v>
      </c>
      <c r="R26" s="59">
        <v>916.3</v>
      </c>
      <c r="S26" s="59">
        <v>460.53</v>
      </c>
      <c r="T26" s="59">
        <v>920.87</v>
      </c>
      <c r="U26" s="59">
        <v>540.03</v>
      </c>
      <c r="V26" s="59">
        <v>489.45</v>
      </c>
      <c r="W26" s="59">
        <v>489</v>
      </c>
      <c r="X26" s="59">
        <v>912.61</v>
      </c>
      <c r="Y26" s="59">
        <v>610.22</v>
      </c>
      <c r="Z26" s="59">
        <v>182.92</v>
      </c>
      <c r="AA26" s="59">
        <v>489</v>
      </c>
      <c r="AB26" s="59">
        <v>610.22</v>
      </c>
      <c r="AC26" s="59">
        <v>677.4</v>
      </c>
      <c r="AD26" s="59">
        <v>916.59</v>
      </c>
      <c r="AE26" s="59">
        <v>591.69000000000005</v>
      </c>
      <c r="AF26" s="59">
        <v>769.06</v>
      </c>
      <c r="AG26" s="59">
        <v>757.61</v>
      </c>
      <c r="AH26" s="59">
        <v>676.22</v>
      </c>
      <c r="AI26" s="59">
        <v>774.67</v>
      </c>
      <c r="AJ26" s="59">
        <v>338.11</v>
      </c>
      <c r="AK26" s="59">
        <v>910.99</v>
      </c>
      <c r="AL26" s="59">
        <v>362.48</v>
      </c>
      <c r="AM26" s="59">
        <v>977.12</v>
      </c>
      <c r="AN26" s="59">
        <v>843.75</v>
      </c>
      <c r="AO26" s="59">
        <v>562.86</v>
      </c>
      <c r="AP26" s="59">
        <v>590.54999999999995</v>
      </c>
      <c r="AQ26" s="59">
        <v>846.75</v>
      </c>
      <c r="AR26" s="59">
        <v>757.61</v>
      </c>
      <c r="AS26" s="59">
        <v>519.55999999999995</v>
      </c>
      <c r="AT26" s="59" t="s">
        <v>1820</v>
      </c>
      <c r="AU26" s="59">
        <v>921.04</v>
      </c>
      <c r="AV26" s="59">
        <v>847.79</v>
      </c>
      <c r="AW26" s="59">
        <v>610.22</v>
      </c>
      <c r="AX26" s="59">
        <v>886.63</v>
      </c>
      <c r="AY26" s="59">
        <v>886.63</v>
      </c>
      <c r="AZ26" s="59">
        <v>363.86</v>
      </c>
      <c r="BA26" s="59">
        <v>845.28</v>
      </c>
      <c r="BB26" s="59" t="s">
        <v>1820</v>
      </c>
      <c r="BC26" s="59">
        <v>912.57</v>
      </c>
      <c r="BD26" s="59" t="s">
        <v>1820</v>
      </c>
      <c r="BE26" s="59">
        <v>840.54</v>
      </c>
      <c r="BF26" s="59">
        <v>0.14724062232773036</v>
      </c>
      <c r="BG26" s="59">
        <f>오르비누적테이블!BG26</f>
        <v>0</v>
      </c>
    </row>
    <row r="27" spans="1:59" hidden="1">
      <c r="A27" s="59" t="s">
        <v>1820</v>
      </c>
      <c r="B27" s="59">
        <v>549.78</v>
      </c>
      <c r="C27" s="59">
        <v>549.62</v>
      </c>
      <c r="D27" s="59">
        <v>488.17</v>
      </c>
      <c r="E27" s="59">
        <v>610.69000000000005</v>
      </c>
      <c r="F27" s="59">
        <v>610.69000000000005</v>
      </c>
      <c r="G27" s="59">
        <v>831.7</v>
      </c>
      <c r="H27" s="59">
        <v>820.74</v>
      </c>
      <c r="I27" s="59">
        <v>920.05</v>
      </c>
      <c r="J27" s="59">
        <v>427.16</v>
      </c>
      <c r="K27" s="59">
        <v>918.01</v>
      </c>
      <c r="L27" s="59">
        <v>550.15</v>
      </c>
      <c r="M27" s="59">
        <v>611.49</v>
      </c>
      <c r="N27" s="59" t="s">
        <v>1820</v>
      </c>
      <c r="O27" s="59">
        <v>611.29999999999995</v>
      </c>
      <c r="P27" s="59">
        <v>610.87</v>
      </c>
      <c r="Q27" s="59">
        <v>920.82</v>
      </c>
      <c r="R27" s="59">
        <v>918.01</v>
      </c>
      <c r="S27" s="59">
        <v>461.61</v>
      </c>
      <c r="T27" s="59">
        <v>922.8</v>
      </c>
      <c r="U27" s="59">
        <v>540.96</v>
      </c>
      <c r="V27" s="59">
        <v>490.5</v>
      </c>
      <c r="W27" s="59">
        <v>490</v>
      </c>
      <c r="X27" s="59">
        <v>914.3</v>
      </c>
      <c r="Y27" s="59">
        <v>611.59</v>
      </c>
      <c r="Z27" s="59">
        <v>183.33</v>
      </c>
      <c r="AA27" s="59">
        <v>490</v>
      </c>
      <c r="AB27" s="59">
        <v>611.59</v>
      </c>
      <c r="AC27" s="59">
        <v>680.18</v>
      </c>
      <c r="AD27" s="59">
        <v>918.16</v>
      </c>
      <c r="AE27" s="59">
        <v>594.02</v>
      </c>
      <c r="AF27" s="59">
        <v>769.69</v>
      </c>
      <c r="AG27" s="59">
        <v>760.87</v>
      </c>
      <c r="AH27" s="59">
        <v>681.28</v>
      </c>
      <c r="AI27" s="59">
        <v>778.31</v>
      </c>
      <c r="AJ27" s="59">
        <v>339.91</v>
      </c>
      <c r="AK27" s="59">
        <v>913.7</v>
      </c>
      <c r="AL27" s="59">
        <v>363.55</v>
      </c>
      <c r="AM27" s="59">
        <v>978.21</v>
      </c>
      <c r="AN27" s="59">
        <v>848.22</v>
      </c>
      <c r="AO27" s="59">
        <v>564.27</v>
      </c>
      <c r="AP27" s="59">
        <v>592.87</v>
      </c>
      <c r="AQ27" s="59">
        <v>850.95</v>
      </c>
      <c r="AR27" s="59">
        <v>760.87</v>
      </c>
      <c r="AS27" s="59">
        <v>520.63</v>
      </c>
      <c r="AT27" s="59" t="s">
        <v>1820</v>
      </c>
      <c r="AU27" s="59">
        <v>922.77</v>
      </c>
      <c r="AV27" s="59">
        <v>851.89</v>
      </c>
      <c r="AW27" s="59">
        <v>611.24</v>
      </c>
      <c r="AX27" s="59">
        <v>890.85</v>
      </c>
      <c r="AY27" s="59">
        <v>890.7</v>
      </c>
      <c r="AZ27" s="59">
        <v>365.41</v>
      </c>
      <c r="BA27" s="59">
        <v>849.78</v>
      </c>
      <c r="BB27" s="59" t="s">
        <v>1820</v>
      </c>
      <c r="BC27" s="59">
        <v>915.32</v>
      </c>
      <c r="BD27" s="59" t="s">
        <v>1820</v>
      </c>
      <c r="BE27" s="59">
        <v>841.6</v>
      </c>
      <c r="BF27" s="59">
        <v>0.14135099743462112</v>
      </c>
      <c r="BG27" s="59">
        <f>오르비누적테이블!BG27</f>
        <v>0</v>
      </c>
    </row>
    <row r="28" spans="1:59" hidden="1">
      <c r="A28" s="59" t="s">
        <v>1820</v>
      </c>
      <c r="B28" s="59">
        <v>550.59</v>
      </c>
      <c r="C28" s="59">
        <v>550.46</v>
      </c>
      <c r="D28" s="59">
        <v>488.75</v>
      </c>
      <c r="E28" s="59">
        <v>611.62</v>
      </c>
      <c r="F28" s="59">
        <v>611.62</v>
      </c>
      <c r="G28" s="59">
        <v>832.99</v>
      </c>
      <c r="H28" s="59">
        <v>822.27</v>
      </c>
      <c r="I28" s="59">
        <v>921.34</v>
      </c>
      <c r="J28" s="59">
        <v>427.75</v>
      </c>
      <c r="K28" s="59">
        <v>919.33</v>
      </c>
      <c r="L28" s="59">
        <v>551.08000000000004</v>
      </c>
      <c r="M28" s="59">
        <v>612.57000000000005</v>
      </c>
      <c r="N28" s="59" t="s">
        <v>1820</v>
      </c>
      <c r="O28" s="59">
        <v>612.35</v>
      </c>
      <c r="P28" s="59">
        <v>611.77</v>
      </c>
      <c r="Q28" s="59">
        <v>922.29</v>
      </c>
      <c r="R28" s="59">
        <v>919.33</v>
      </c>
      <c r="S28" s="59">
        <v>462.15</v>
      </c>
      <c r="T28" s="59">
        <v>923.23</v>
      </c>
      <c r="U28" s="59">
        <v>541.9</v>
      </c>
      <c r="V28" s="59">
        <v>491.6</v>
      </c>
      <c r="W28" s="59">
        <v>491</v>
      </c>
      <c r="X28" s="59">
        <v>916</v>
      </c>
      <c r="Y28" s="59">
        <v>612.72</v>
      </c>
      <c r="Z28" s="59">
        <v>183.55</v>
      </c>
      <c r="AA28" s="59">
        <v>491</v>
      </c>
      <c r="AB28" s="59">
        <v>612.44000000000005</v>
      </c>
      <c r="AC28" s="59">
        <v>682.95</v>
      </c>
      <c r="AD28" s="59">
        <v>919.72</v>
      </c>
      <c r="AE28" s="59">
        <v>596.35</v>
      </c>
      <c r="AF28" s="59">
        <v>770.32</v>
      </c>
      <c r="AG28" s="59">
        <v>764.12</v>
      </c>
      <c r="AH28" s="59">
        <v>683.4</v>
      </c>
      <c r="AI28" s="59">
        <v>781.95</v>
      </c>
      <c r="AJ28" s="59">
        <v>341.71</v>
      </c>
      <c r="AK28" s="59">
        <v>915.44</v>
      </c>
      <c r="AL28" s="59">
        <v>364.28</v>
      </c>
      <c r="AM28" s="59">
        <v>979.29</v>
      </c>
      <c r="AN28" s="59">
        <v>852.69</v>
      </c>
      <c r="AO28" s="59">
        <v>565.76</v>
      </c>
      <c r="AP28" s="59">
        <v>594.57000000000005</v>
      </c>
      <c r="AQ28" s="59">
        <v>855.14</v>
      </c>
      <c r="AR28" s="59">
        <v>764.12</v>
      </c>
      <c r="AS28" s="59">
        <v>521.69000000000005</v>
      </c>
      <c r="AT28" s="59" t="s">
        <v>1820</v>
      </c>
      <c r="AU28" s="59">
        <v>923.94</v>
      </c>
      <c r="AV28" s="59">
        <v>855.98</v>
      </c>
      <c r="AW28" s="59">
        <v>612.26</v>
      </c>
      <c r="AX28" s="59">
        <v>895.07</v>
      </c>
      <c r="AY28" s="59">
        <v>894.76</v>
      </c>
      <c r="AZ28" s="59">
        <v>366.95</v>
      </c>
      <c r="BA28" s="59">
        <v>854.27</v>
      </c>
      <c r="BB28" s="59" t="s">
        <v>1820</v>
      </c>
      <c r="BC28" s="59">
        <v>916.26</v>
      </c>
      <c r="BD28" s="59" t="s">
        <v>1820</v>
      </c>
      <c r="BE28" s="59">
        <v>842.66</v>
      </c>
      <c r="BF28" s="59">
        <v>0.13472516942987328</v>
      </c>
      <c r="BG28" s="59">
        <f>오르비누적테이블!BG28</f>
        <v>0</v>
      </c>
    </row>
    <row r="29" spans="1:59" hidden="1">
      <c r="A29" s="59" t="s">
        <v>1820</v>
      </c>
      <c r="B29" s="59">
        <v>551.42999999999995</v>
      </c>
      <c r="C29" s="59">
        <v>551.25</v>
      </c>
      <c r="D29" s="59">
        <v>488.89</v>
      </c>
      <c r="E29" s="59">
        <v>612.5</v>
      </c>
      <c r="F29" s="59">
        <v>612.5</v>
      </c>
      <c r="G29" s="59">
        <v>834.17</v>
      </c>
      <c r="H29" s="59">
        <v>823.32</v>
      </c>
      <c r="I29" s="59">
        <v>922.62</v>
      </c>
      <c r="J29" s="59">
        <v>427.91</v>
      </c>
      <c r="K29" s="59">
        <v>920.58</v>
      </c>
      <c r="L29" s="59">
        <v>551.20000000000005</v>
      </c>
      <c r="M29" s="59">
        <v>612.73</v>
      </c>
      <c r="N29" s="59" t="s">
        <v>1820</v>
      </c>
      <c r="O29" s="59">
        <v>612.48</v>
      </c>
      <c r="P29" s="59">
        <v>612.70000000000005</v>
      </c>
      <c r="Q29" s="59">
        <v>923.81</v>
      </c>
      <c r="R29" s="59">
        <v>920.59</v>
      </c>
      <c r="S29" s="59">
        <v>462.16</v>
      </c>
      <c r="T29" s="59">
        <v>925.13</v>
      </c>
      <c r="U29" s="59">
        <v>542.83000000000004</v>
      </c>
      <c r="V29" s="59">
        <v>492.72</v>
      </c>
      <c r="W29" s="59">
        <v>492</v>
      </c>
      <c r="X29" s="59">
        <v>917.69</v>
      </c>
      <c r="Y29" s="59">
        <v>613.28</v>
      </c>
      <c r="Z29" s="59">
        <v>183.76</v>
      </c>
      <c r="AA29" s="59">
        <v>492</v>
      </c>
      <c r="AB29" s="59">
        <v>613.28</v>
      </c>
      <c r="AC29" s="59">
        <v>686.94</v>
      </c>
      <c r="AD29" s="59">
        <v>921.78</v>
      </c>
      <c r="AE29" s="59">
        <v>600.04</v>
      </c>
      <c r="AF29" s="59">
        <v>770.94</v>
      </c>
      <c r="AG29" s="59">
        <v>767.13</v>
      </c>
      <c r="AH29" s="59">
        <v>685.51</v>
      </c>
      <c r="AI29" s="59">
        <v>785.6</v>
      </c>
      <c r="AJ29" s="59">
        <v>343.5</v>
      </c>
      <c r="AK29" s="59">
        <v>917.49</v>
      </c>
      <c r="AL29" s="59">
        <v>364.91</v>
      </c>
      <c r="AM29" s="59">
        <v>980.18</v>
      </c>
      <c r="AN29" s="59">
        <v>857.16</v>
      </c>
      <c r="AO29" s="59">
        <v>567.26</v>
      </c>
      <c r="AP29" s="59">
        <v>596.27</v>
      </c>
      <c r="AQ29" s="59">
        <v>859.34</v>
      </c>
      <c r="AR29" s="59">
        <v>767.13</v>
      </c>
      <c r="AS29" s="59">
        <v>522.75</v>
      </c>
      <c r="AT29" s="59" t="s">
        <v>1820</v>
      </c>
      <c r="AU29" s="59">
        <v>925.1</v>
      </c>
      <c r="AV29" s="59">
        <v>860.08</v>
      </c>
      <c r="AW29" s="59">
        <v>613.28</v>
      </c>
      <c r="AX29" s="59">
        <v>899.29</v>
      </c>
      <c r="AY29" s="59">
        <v>898.83</v>
      </c>
      <c r="AZ29" s="59">
        <v>367.69</v>
      </c>
      <c r="BA29" s="59">
        <v>858.77</v>
      </c>
      <c r="BB29" s="59" t="s">
        <v>1820</v>
      </c>
      <c r="BC29" s="59">
        <v>917.2</v>
      </c>
      <c r="BD29" s="59" t="s">
        <v>1820</v>
      </c>
      <c r="BE29" s="59">
        <v>843.72</v>
      </c>
      <c r="BF29" s="59">
        <v>0.12957174764840271</v>
      </c>
      <c r="BG29" s="59">
        <f>오르비누적테이블!BG29</f>
        <v>0</v>
      </c>
    </row>
    <row r="30" spans="1:59" hidden="1">
      <c r="A30" s="59" t="s">
        <v>1820</v>
      </c>
      <c r="B30" s="59">
        <v>552.66999999999996</v>
      </c>
      <c r="C30" s="59">
        <v>552.46</v>
      </c>
      <c r="D30" s="59">
        <v>490.32</v>
      </c>
      <c r="E30" s="59">
        <v>613.85</v>
      </c>
      <c r="F30" s="59">
        <v>613.85</v>
      </c>
      <c r="G30" s="59">
        <v>835.88</v>
      </c>
      <c r="H30" s="59">
        <v>825.38</v>
      </c>
      <c r="I30" s="59">
        <v>924.57</v>
      </c>
      <c r="J30" s="59">
        <v>429.08</v>
      </c>
      <c r="K30" s="59">
        <v>922.6</v>
      </c>
      <c r="L30" s="59">
        <v>552.92999999999995</v>
      </c>
      <c r="M30" s="59">
        <v>614.70000000000005</v>
      </c>
      <c r="N30" s="59" t="s">
        <v>1820</v>
      </c>
      <c r="O30" s="59">
        <v>614.41</v>
      </c>
      <c r="P30" s="59">
        <v>614.08000000000004</v>
      </c>
      <c r="Q30" s="59">
        <v>925.33</v>
      </c>
      <c r="R30" s="59">
        <v>922.61</v>
      </c>
      <c r="S30" s="59">
        <v>463.23</v>
      </c>
      <c r="T30" s="59">
        <v>927.02</v>
      </c>
      <c r="U30" s="59">
        <v>544.30999999999995</v>
      </c>
      <c r="V30" s="59">
        <v>493.68</v>
      </c>
      <c r="W30" s="59">
        <v>493</v>
      </c>
      <c r="X30" s="59">
        <v>919.36</v>
      </c>
      <c r="Y30" s="59">
        <v>615.08000000000004</v>
      </c>
      <c r="Z30" s="59">
        <v>184.39</v>
      </c>
      <c r="AA30" s="59">
        <v>493</v>
      </c>
      <c r="AB30" s="59">
        <v>615.08000000000004</v>
      </c>
      <c r="AC30" s="59">
        <v>690.93</v>
      </c>
      <c r="AD30" s="59">
        <v>923.83</v>
      </c>
      <c r="AE30" s="59">
        <v>602.76</v>
      </c>
      <c r="AF30" s="59">
        <v>771.57</v>
      </c>
      <c r="AG30" s="59">
        <v>770.14</v>
      </c>
      <c r="AH30" s="59">
        <v>687.63</v>
      </c>
      <c r="AI30" s="59">
        <v>789.24</v>
      </c>
      <c r="AJ30" s="59">
        <v>345.3</v>
      </c>
      <c r="AK30" s="59">
        <v>919.53</v>
      </c>
      <c r="AL30" s="59">
        <v>366.13</v>
      </c>
      <c r="AM30" s="59">
        <v>981.08</v>
      </c>
      <c r="AN30" s="59">
        <v>861.63</v>
      </c>
      <c r="AO30" s="59">
        <v>568.75</v>
      </c>
      <c r="AP30" s="59">
        <v>600.02</v>
      </c>
      <c r="AQ30" s="59">
        <v>863.53</v>
      </c>
      <c r="AR30" s="59">
        <v>770.14</v>
      </c>
      <c r="AS30" s="59">
        <v>523.80999999999995</v>
      </c>
      <c r="AT30" s="59" t="s">
        <v>1820</v>
      </c>
      <c r="AU30" s="59">
        <v>927.81</v>
      </c>
      <c r="AV30" s="59">
        <v>864.17</v>
      </c>
      <c r="AW30" s="59">
        <v>615.08000000000004</v>
      </c>
      <c r="AX30" s="59">
        <v>903.51</v>
      </c>
      <c r="AY30" s="59">
        <v>902.89</v>
      </c>
      <c r="AZ30" s="59">
        <v>370.05</v>
      </c>
      <c r="BA30" s="59">
        <v>863.26</v>
      </c>
      <c r="BB30" s="59" t="s">
        <v>1820</v>
      </c>
      <c r="BC30" s="59">
        <v>919.54</v>
      </c>
      <c r="BD30" s="59" t="s">
        <v>1820</v>
      </c>
      <c r="BE30" s="59">
        <v>845.2</v>
      </c>
      <c r="BF30" s="59">
        <v>0.12368212275529349</v>
      </c>
      <c r="BG30" s="59">
        <f>오르비누적테이블!BG30</f>
        <v>0</v>
      </c>
    </row>
    <row r="31" spans="1:59" hidden="1">
      <c r="A31" s="59" t="s">
        <v>1820</v>
      </c>
      <c r="B31" s="59">
        <v>553.66999999999996</v>
      </c>
      <c r="C31" s="59">
        <v>553.47</v>
      </c>
      <c r="D31" s="59">
        <v>491.49</v>
      </c>
      <c r="E31" s="59">
        <v>614.97</v>
      </c>
      <c r="F31" s="59">
        <v>614.97</v>
      </c>
      <c r="G31" s="59">
        <v>837.41</v>
      </c>
      <c r="H31" s="59">
        <v>827.02</v>
      </c>
      <c r="I31" s="59">
        <v>926.34</v>
      </c>
      <c r="J31" s="59">
        <v>430.07</v>
      </c>
      <c r="K31" s="59">
        <v>924.37</v>
      </c>
      <c r="L31" s="59">
        <v>554.08000000000004</v>
      </c>
      <c r="M31" s="59">
        <v>615.95000000000005</v>
      </c>
      <c r="N31" s="59" t="s">
        <v>1820</v>
      </c>
      <c r="O31" s="59">
        <v>615.67999999999995</v>
      </c>
      <c r="P31" s="59">
        <v>615.19000000000005</v>
      </c>
      <c r="Q31" s="59">
        <v>927.29</v>
      </c>
      <c r="R31" s="59">
        <v>924.35</v>
      </c>
      <c r="S31" s="59">
        <v>464.2</v>
      </c>
      <c r="T31" s="59">
        <v>928.92</v>
      </c>
      <c r="U31" s="59">
        <v>545.41</v>
      </c>
      <c r="V31" s="59">
        <v>494.32</v>
      </c>
      <c r="W31" s="59">
        <v>494</v>
      </c>
      <c r="X31" s="59">
        <v>922.02</v>
      </c>
      <c r="Y31" s="59">
        <v>616.34</v>
      </c>
      <c r="Z31" s="59">
        <v>184.74</v>
      </c>
      <c r="AA31" s="59">
        <v>494</v>
      </c>
      <c r="AB31" s="59">
        <v>616.34</v>
      </c>
      <c r="AC31" s="59">
        <v>694.92</v>
      </c>
      <c r="AD31" s="59">
        <v>927.25</v>
      </c>
      <c r="AE31" s="59">
        <v>605.49</v>
      </c>
      <c r="AF31" s="59">
        <v>772.67</v>
      </c>
      <c r="AG31" s="59">
        <v>778.59</v>
      </c>
      <c r="AH31" s="59">
        <v>691.53</v>
      </c>
      <c r="AI31" s="59">
        <v>792.88</v>
      </c>
      <c r="AJ31" s="59">
        <v>346.43</v>
      </c>
      <c r="AK31" s="59">
        <v>921.12</v>
      </c>
      <c r="AL31" s="59">
        <v>366.64</v>
      </c>
      <c r="AM31" s="59">
        <v>981.97</v>
      </c>
      <c r="AN31" s="59">
        <v>866.1</v>
      </c>
      <c r="AO31" s="59">
        <v>569.42999999999995</v>
      </c>
      <c r="AP31" s="59">
        <v>603.77</v>
      </c>
      <c r="AQ31" s="59">
        <v>867.73</v>
      </c>
      <c r="AR31" s="59">
        <v>778.59</v>
      </c>
      <c r="AS31" s="59">
        <v>524.88</v>
      </c>
      <c r="AT31" s="59" t="s">
        <v>1820</v>
      </c>
      <c r="AU31" s="59">
        <v>929.95</v>
      </c>
      <c r="AV31" s="59">
        <v>868.27</v>
      </c>
      <c r="AW31" s="59">
        <v>616.34</v>
      </c>
      <c r="AX31" s="59">
        <v>907.73</v>
      </c>
      <c r="AY31" s="59">
        <v>906.96</v>
      </c>
      <c r="AZ31" s="59">
        <v>372.24</v>
      </c>
      <c r="BA31" s="59">
        <v>867.76</v>
      </c>
      <c r="BB31" s="59" t="s">
        <v>1820</v>
      </c>
      <c r="BC31" s="59">
        <v>921.87</v>
      </c>
      <c r="BD31" s="59" t="s">
        <v>1820</v>
      </c>
      <c r="BE31" s="59">
        <v>846.91</v>
      </c>
      <c r="BF31" s="59">
        <v>0.11926490408546157</v>
      </c>
      <c r="BG31" s="59">
        <f>오르비누적테이블!BG31</f>
        <v>0</v>
      </c>
    </row>
    <row r="32" spans="1:59" hidden="1">
      <c r="A32" s="59" t="s">
        <v>1820</v>
      </c>
      <c r="B32" s="59">
        <v>554.20000000000005</v>
      </c>
      <c r="C32" s="59">
        <v>554.01</v>
      </c>
      <c r="D32" s="59">
        <v>492.08</v>
      </c>
      <c r="E32" s="59">
        <v>615.57000000000005</v>
      </c>
      <c r="F32" s="59">
        <v>615.57000000000005</v>
      </c>
      <c r="G32" s="59">
        <v>838.56</v>
      </c>
      <c r="H32" s="59">
        <v>828.14</v>
      </c>
      <c r="I32" s="59">
        <v>927.18</v>
      </c>
      <c r="J32" s="59">
        <v>430.5</v>
      </c>
      <c r="K32" s="59">
        <v>926.15</v>
      </c>
      <c r="L32" s="59">
        <v>554.78</v>
      </c>
      <c r="M32" s="59">
        <v>616.75</v>
      </c>
      <c r="N32" s="59" t="s">
        <v>1820</v>
      </c>
      <c r="O32" s="59">
        <v>616.46</v>
      </c>
      <c r="P32" s="59">
        <v>615.78</v>
      </c>
      <c r="Q32" s="59">
        <v>928.4</v>
      </c>
      <c r="R32" s="59">
        <v>926.13</v>
      </c>
      <c r="S32" s="59">
        <v>464.65</v>
      </c>
      <c r="T32" s="59">
        <v>930.46</v>
      </c>
      <c r="U32" s="59">
        <v>546.02</v>
      </c>
      <c r="V32" s="59">
        <v>495.75</v>
      </c>
      <c r="W32" s="59">
        <v>495</v>
      </c>
      <c r="X32" s="59">
        <v>923.93</v>
      </c>
      <c r="Y32" s="59">
        <v>617.47</v>
      </c>
      <c r="Z32" s="59">
        <v>185.06</v>
      </c>
      <c r="AA32" s="59">
        <v>495</v>
      </c>
      <c r="AB32" s="59">
        <v>617.47</v>
      </c>
      <c r="AC32" s="59">
        <v>697.54</v>
      </c>
      <c r="AD32" s="59">
        <v>930.66</v>
      </c>
      <c r="AE32" s="59">
        <v>608.21</v>
      </c>
      <c r="AF32" s="59">
        <v>773.77</v>
      </c>
      <c r="AG32" s="59">
        <v>780.46</v>
      </c>
      <c r="AH32" s="59">
        <v>695.44</v>
      </c>
      <c r="AI32" s="59">
        <v>795.48</v>
      </c>
      <c r="AJ32" s="59">
        <v>347.55</v>
      </c>
      <c r="AK32" s="59">
        <v>922.42</v>
      </c>
      <c r="AL32" s="59">
        <v>367.15</v>
      </c>
      <c r="AM32" s="59">
        <v>982.2</v>
      </c>
      <c r="AN32" s="59">
        <v>869.55</v>
      </c>
      <c r="AO32" s="59">
        <v>570.24</v>
      </c>
      <c r="AP32" s="59">
        <v>606.86</v>
      </c>
      <c r="AQ32" s="59">
        <v>871.92</v>
      </c>
      <c r="AR32" s="59">
        <v>780.46</v>
      </c>
      <c r="AS32" s="59">
        <v>525.94000000000005</v>
      </c>
      <c r="AT32" s="59" t="s">
        <v>1820</v>
      </c>
      <c r="AU32" s="59">
        <v>932.01</v>
      </c>
      <c r="AV32" s="59">
        <v>872.36</v>
      </c>
      <c r="AW32" s="59">
        <v>617.47</v>
      </c>
      <c r="AX32" s="59">
        <v>911.95</v>
      </c>
      <c r="AY32" s="59">
        <v>911.93</v>
      </c>
      <c r="AZ32" s="59">
        <v>374.42</v>
      </c>
      <c r="BA32" s="59">
        <v>870.97</v>
      </c>
      <c r="BB32" s="59" t="s">
        <v>1820</v>
      </c>
      <c r="BC32" s="59">
        <v>923.72</v>
      </c>
      <c r="BD32" s="59" t="s">
        <v>1820</v>
      </c>
      <c r="BE32" s="59">
        <v>847.97</v>
      </c>
      <c r="BF32" s="59">
        <v>0.11190287296907506</v>
      </c>
      <c r="BG32" s="59">
        <f>오르비누적테이블!BG32</f>
        <v>0</v>
      </c>
    </row>
    <row r="33" spans="1:59" hidden="1">
      <c r="A33" s="59" t="s">
        <v>1820</v>
      </c>
      <c r="B33" s="59">
        <v>555.82000000000005</v>
      </c>
      <c r="C33" s="59">
        <v>555.59</v>
      </c>
      <c r="D33" s="59">
        <v>492.98</v>
      </c>
      <c r="E33" s="59">
        <v>617.32000000000005</v>
      </c>
      <c r="F33" s="59">
        <v>617.32000000000005</v>
      </c>
      <c r="G33" s="59">
        <v>840.57</v>
      </c>
      <c r="H33" s="59">
        <v>830.15</v>
      </c>
      <c r="I33" s="59">
        <v>929.82</v>
      </c>
      <c r="J33" s="59">
        <v>431.52</v>
      </c>
      <c r="K33" s="59">
        <v>927.87</v>
      </c>
      <c r="L33" s="59">
        <v>555.88</v>
      </c>
      <c r="M33" s="59">
        <v>618.09</v>
      </c>
      <c r="N33" s="59" t="s">
        <v>1820</v>
      </c>
      <c r="O33" s="59">
        <v>617.69000000000005</v>
      </c>
      <c r="P33" s="59">
        <v>617.57000000000005</v>
      </c>
      <c r="Q33" s="59">
        <v>930.31</v>
      </c>
      <c r="R33" s="59">
        <v>927.88</v>
      </c>
      <c r="S33" s="59">
        <v>465.36</v>
      </c>
      <c r="T33" s="59">
        <v>931.99</v>
      </c>
      <c r="U33" s="59">
        <v>547.1</v>
      </c>
      <c r="V33" s="59">
        <v>496.6</v>
      </c>
      <c r="W33" s="59">
        <v>496</v>
      </c>
      <c r="X33" s="59">
        <v>925.83</v>
      </c>
      <c r="Y33" s="59">
        <v>618.65</v>
      </c>
      <c r="Z33" s="59">
        <v>185.43</v>
      </c>
      <c r="AA33" s="59">
        <v>496</v>
      </c>
      <c r="AB33" s="59">
        <v>618.65</v>
      </c>
      <c r="AC33" s="59">
        <v>700.15</v>
      </c>
      <c r="AD33" s="59">
        <v>934.55</v>
      </c>
      <c r="AE33" s="59">
        <v>611.91999999999996</v>
      </c>
      <c r="AF33" s="59">
        <v>774.83</v>
      </c>
      <c r="AG33" s="59">
        <v>782.32</v>
      </c>
      <c r="AH33" s="59">
        <v>699.34</v>
      </c>
      <c r="AI33" s="59">
        <v>798.08</v>
      </c>
      <c r="AJ33" s="59">
        <v>349.67</v>
      </c>
      <c r="AK33" s="59">
        <v>924.69</v>
      </c>
      <c r="AL33" s="59">
        <v>368.28</v>
      </c>
      <c r="AM33" s="59">
        <v>983.14</v>
      </c>
      <c r="AN33" s="59">
        <v>872.99</v>
      </c>
      <c r="AO33" s="59">
        <v>571.76</v>
      </c>
      <c r="AP33" s="59">
        <v>609.65</v>
      </c>
      <c r="AQ33" s="59">
        <v>875.19</v>
      </c>
      <c r="AR33" s="59">
        <v>782.32</v>
      </c>
      <c r="AS33" s="59">
        <v>527</v>
      </c>
      <c r="AT33" s="59" t="s">
        <v>1820</v>
      </c>
      <c r="AU33" s="59">
        <v>933.58</v>
      </c>
      <c r="AV33" s="59">
        <v>877.01</v>
      </c>
      <c r="AW33" s="59">
        <v>618.65</v>
      </c>
      <c r="AX33" s="59">
        <v>916.87</v>
      </c>
      <c r="AY33" s="59">
        <v>916.91</v>
      </c>
      <c r="AZ33" s="59">
        <v>376.63</v>
      </c>
      <c r="BA33" s="59">
        <v>874.17</v>
      </c>
      <c r="BB33" s="59" t="s">
        <v>1820</v>
      </c>
      <c r="BC33" s="59">
        <v>925.7</v>
      </c>
      <c r="BD33" s="59" t="s">
        <v>1820</v>
      </c>
      <c r="BE33" s="59">
        <v>849.55</v>
      </c>
      <c r="BF33" s="59">
        <v>0.10601324807596585</v>
      </c>
      <c r="BG33" s="59">
        <f>오르비누적테이블!BG33</f>
        <v>0</v>
      </c>
    </row>
    <row r="34" spans="1:59" hidden="1">
      <c r="A34" s="59" t="s">
        <v>1820</v>
      </c>
      <c r="B34" s="59">
        <v>556.79</v>
      </c>
      <c r="C34" s="59">
        <v>556.59</v>
      </c>
      <c r="D34" s="59">
        <v>493.71</v>
      </c>
      <c r="E34" s="59">
        <v>618.44000000000005</v>
      </c>
      <c r="F34" s="59">
        <v>618.44000000000005</v>
      </c>
      <c r="G34" s="59">
        <v>842.33</v>
      </c>
      <c r="H34" s="59">
        <v>831.93</v>
      </c>
      <c r="I34" s="59">
        <v>931.43</v>
      </c>
      <c r="J34" s="59">
        <v>432.17</v>
      </c>
      <c r="K34" s="59">
        <v>929.48</v>
      </c>
      <c r="L34" s="59">
        <v>556.85</v>
      </c>
      <c r="M34" s="59">
        <v>619.08000000000004</v>
      </c>
      <c r="N34" s="59" t="s">
        <v>1820</v>
      </c>
      <c r="O34" s="59">
        <v>618.76</v>
      </c>
      <c r="P34" s="59">
        <v>618.66</v>
      </c>
      <c r="Q34" s="59">
        <v>931.83</v>
      </c>
      <c r="R34" s="59">
        <v>929.73</v>
      </c>
      <c r="S34" s="59">
        <v>465.99</v>
      </c>
      <c r="T34" s="59">
        <v>933.8</v>
      </c>
      <c r="U34" s="59">
        <v>548.49</v>
      </c>
      <c r="V34" s="59">
        <v>497.73</v>
      </c>
      <c r="W34" s="59">
        <v>497</v>
      </c>
      <c r="X34" s="59">
        <v>927.84</v>
      </c>
      <c r="Y34" s="59">
        <v>619.57000000000005</v>
      </c>
      <c r="Z34" s="59">
        <v>185.64</v>
      </c>
      <c r="AA34" s="59">
        <v>497</v>
      </c>
      <c r="AB34" s="59">
        <v>619.57000000000005</v>
      </c>
      <c r="AC34" s="59">
        <v>703.77</v>
      </c>
      <c r="AD34" s="59">
        <v>935.08</v>
      </c>
      <c r="AE34" s="59">
        <v>614.76</v>
      </c>
      <c r="AF34" s="59">
        <v>775.64</v>
      </c>
      <c r="AG34" s="59">
        <v>785.58</v>
      </c>
      <c r="AH34" s="59">
        <v>702.86</v>
      </c>
      <c r="AI34" s="59">
        <v>801.36</v>
      </c>
      <c r="AJ34" s="59">
        <v>351.29</v>
      </c>
      <c r="AK34" s="59">
        <v>927.01</v>
      </c>
      <c r="AL34" s="59">
        <v>369.3</v>
      </c>
      <c r="AM34" s="59">
        <v>984.07</v>
      </c>
      <c r="AN34" s="59">
        <v>877.36</v>
      </c>
      <c r="AO34" s="59">
        <v>573.32000000000005</v>
      </c>
      <c r="AP34" s="59">
        <v>612.42999999999995</v>
      </c>
      <c r="AQ34" s="59">
        <v>879.38</v>
      </c>
      <c r="AR34" s="59">
        <v>785.58</v>
      </c>
      <c r="AS34" s="59">
        <v>528.05999999999995</v>
      </c>
      <c r="AT34" s="59" t="s">
        <v>1820</v>
      </c>
      <c r="AU34" s="59">
        <v>935.85</v>
      </c>
      <c r="AV34" s="59">
        <v>881.65</v>
      </c>
      <c r="AW34" s="59">
        <v>619.57000000000005</v>
      </c>
      <c r="AX34" s="59">
        <v>921.78</v>
      </c>
      <c r="AY34" s="59">
        <v>921.88</v>
      </c>
      <c r="AZ34" s="59">
        <v>377.89</v>
      </c>
      <c r="BA34" s="59">
        <v>878.57</v>
      </c>
      <c r="BB34" s="59" t="s">
        <v>1820</v>
      </c>
      <c r="BC34" s="59">
        <v>927.91</v>
      </c>
      <c r="BD34" s="59" t="s">
        <v>1820</v>
      </c>
      <c r="BE34" s="59">
        <v>850.52</v>
      </c>
      <c r="BF34" s="59">
        <v>0.10159602940613395</v>
      </c>
      <c r="BG34" s="59">
        <f>오르비누적테이블!BG34</f>
        <v>0</v>
      </c>
    </row>
    <row r="35" spans="1:59" hidden="1">
      <c r="A35" s="59" t="s">
        <v>1820</v>
      </c>
      <c r="B35" s="59">
        <v>558.09</v>
      </c>
      <c r="C35" s="59">
        <v>557.83000000000004</v>
      </c>
      <c r="D35" s="59">
        <v>494.82</v>
      </c>
      <c r="E35" s="59">
        <v>619.80999999999995</v>
      </c>
      <c r="F35" s="59">
        <v>619.80999999999995</v>
      </c>
      <c r="G35" s="59">
        <v>844.13</v>
      </c>
      <c r="H35" s="59">
        <v>833.88</v>
      </c>
      <c r="I35" s="59">
        <v>933.43</v>
      </c>
      <c r="J35" s="59">
        <v>433.14</v>
      </c>
      <c r="K35" s="59">
        <v>931.53</v>
      </c>
      <c r="L35" s="59">
        <v>558.16</v>
      </c>
      <c r="M35" s="59">
        <v>620.55999999999995</v>
      </c>
      <c r="N35" s="59" t="s">
        <v>1820</v>
      </c>
      <c r="O35" s="59">
        <v>620.22</v>
      </c>
      <c r="P35" s="59">
        <v>620.1</v>
      </c>
      <c r="Q35" s="59">
        <v>934</v>
      </c>
      <c r="R35" s="59">
        <v>931.54</v>
      </c>
      <c r="S35" s="59">
        <v>466.83</v>
      </c>
      <c r="T35" s="59">
        <v>935.6</v>
      </c>
      <c r="U35" s="59">
        <v>549.74</v>
      </c>
      <c r="V35" s="59">
        <v>498.69</v>
      </c>
      <c r="W35" s="59">
        <v>498</v>
      </c>
      <c r="X35" s="59">
        <v>930.17</v>
      </c>
      <c r="Y35" s="59">
        <v>620.94000000000005</v>
      </c>
      <c r="Z35" s="59">
        <v>186.08</v>
      </c>
      <c r="AA35" s="59">
        <v>498</v>
      </c>
      <c r="AB35" s="59">
        <v>620.94000000000005</v>
      </c>
      <c r="AC35" s="59">
        <v>707.39</v>
      </c>
      <c r="AD35" s="59">
        <v>938.4</v>
      </c>
      <c r="AE35" s="59">
        <v>617.59</v>
      </c>
      <c r="AF35" s="59">
        <v>776.45</v>
      </c>
      <c r="AG35" s="59">
        <v>789.6</v>
      </c>
      <c r="AH35" s="59">
        <v>706.37</v>
      </c>
      <c r="AI35" s="59">
        <v>805.06</v>
      </c>
      <c r="AJ35" s="59">
        <v>352.91</v>
      </c>
      <c r="AK35" s="59">
        <v>929.33</v>
      </c>
      <c r="AL35" s="59">
        <v>370.39</v>
      </c>
      <c r="AM35" s="59">
        <v>985.01</v>
      </c>
      <c r="AN35" s="59">
        <v>881.73</v>
      </c>
      <c r="AO35" s="59">
        <v>575.17999999999995</v>
      </c>
      <c r="AP35" s="59">
        <v>616.32000000000005</v>
      </c>
      <c r="AQ35" s="59">
        <v>884.03</v>
      </c>
      <c r="AR35" s="59">
        <v>789.6</v>
      </c>
      <c r="AS35" s="59">
        <v>529.13</v>
      </c>
      <c r="AT35" s="59" t="s">
        <v>1820</v>
      </c>
      <c r="AU35" s="59">
        <v>937.9</v>
      </c>
      <c r="AV35" s="59">
        <v>886.3</v>
      </c>
      <c r="AW35" s="59">
        <v>620.94000000000005</v>
      </c>
      <c r="AX35" s="59">
        <v>926.7</v>
      </c>
      <c r="AY35" s="59">
        <v>926.46</v>
      </c>
      <c r="AZ35" s="59">
        <v>379.96</v>
      </c>
      <c r="BA35" s="59">
        <v>882.96</v>
      </c>
      <c r="BB35" s="59" t="s">
        <v>1820</v>
      </c>
      <c r="BC35" s="59">
        <v>930.11</v>
      </c>
      <c r="BD35" s="59" t="s">
        <v>1820</v>
      </c>
      <c r="BE35" s="59">
        <v>852.21</v>
      </c>
      <c r="BF35" s="59">
        <v>9.2761592066470111E-2</v>
      </c>
      <c r="BG35" s="59">
        <f>오르비누적테이블!BG35</f>
        <v>0</v>
      </c>
    </row>
    <row r="36" spans="1:59" hidden="1">
      <c r="A36" s="59" t="s">
        <v>1820</v>
      </c>
      <c r="B36" s="59">
        <v>559.12</v>
      </c>
      <c r="C36" s="59">
        <v>558.9</v>
      </c>
      <c r="D36" s="59">
        <v>496.09</v>
      </c>
      <c r="E36" s="59">
        <v>620.99</v>
      </c>
      <c r="F36" s="59">
        <v>620.99</v>
      </c>
      <c r="G36" s="59">
        <v>845.95</v>
      </c>
      <c r="H36" s="59">
        <v>835.45</v>
      </c>
      <c r="I36" s="59">
        <v>935.34</v>
      </c>
      <c r="J36" s="59">
        <v>434.18</v>
      </c>
      <c r="K36" s="59">
        <v>933.39</v>
      </c>
      <c r="L36" s="59">
        <v>559.36</v>
      </c>
      <c r="M36" s="59">
        <v>621.91999999999996</v>
      </c>
      <c r="N36" s="59" t="s">
        <v>1820</v>
      </c>
      <c r="O36" s="59">
        <v>621.55999999999995</v>
      </c>
      <c r="P36" s="59">
        <v>621.25</v>
      </c>
      <c r="Q36" s="59">
        <v>936.11</v>
      </c>
      <c r="R36" s="59">
        <v>933.39</v>
      </c>
      <c r="S36" s="59">
        <v>467.81</v>
      </c>
      <c r="T36" s="59">
        <v>937.41</v>
      </c>
      <c r="U36" s="59">
        <v>550.80999999999995</v>
      </c>
      <c r="V36" s="59">
        <v>499.75</v>
      </c>
      <c r="W36" s="59">
        <v>499</v>
      </c>
      <c r="X36" s="59">
        <v>932.7</v>
      </c>
      <c r="Y36" s="59">
        <v>622.33000000000004</v>
      </c>
      <c r="Z36" s="59">
        <v>186.49</v>
      </c>
      <c r="AA36" s="59">
        <v>499</v>
      </c>
      <c r="AB36" s="59">
        <v>622.33000000000004</v>
      </c>
      <c r="AC36" s="59">
        <v>710.95</v>
      </c>
      <c r="AD36" s="59">
        <v>941.71</v>
      </c>
      <c r="AE36" s="59">
        <v>621.15</v>
      </c>
      <c r="AF36" s="59">
        <v>777.47</v>
      </c>
      <c r="AG36" s="59">
        <v>793.63</v>
      </c>
      <c r="AH36" s="59">
        <v>709.89</v>
      </c>
      <c r="AI36" s="59">
        <v>808.76</v>
      </c>
      <c r="AJ36" s="59">
        <v>354.95</v>
      </c>
      <c r="AK36" s="59">
        <v>931.46</v>
      </c>
      <c r="AL36" s="59">
        <v>371.06</v>
      </c>
      <c r="AM36" s="59">
        <v>986</v>
      </c>
      <c r="AN36" s="59">
        <v>886.41</v>
      </c>
      <c r="AO36" s="59">
        <v>576.57000000000005</v>
      </c>
      <c r="AP36" s="59">
        <v>620.20000000000005</v>
      </c>
      <c r="AQ36" s="59">
        <v>888.68</v>
      </c>
      <c r="AR36" s="59">
        <v>793.63</v>
      </c>
      <c r="AS36" s="59">
        <v>530.19000000000005</v>
      </c>
      <c r="AT36" s="59" t="s">
        <v>1820</v>
      </c>
      <c r="AU36" s="59">
        <v>939.95</v>
      </c>
      <c r="AV36" s="59">
        <v>890.94</v>
      </c>
      <c r="AW36" s="59">
        <v>622.33000000000004</v>
      </c>
      <c r="AX36" s="59">
        <v>931.03</v>
      </c>
      <c r="AY36" s="59">
        <v>931.03</v>
      </c>
      <c r="AZ36" s="59">
        <v>382.03</v>
      </c>
      <c r="BA36" s="59">
        <v>887.36</v>
      </c>
      <c r="BB36" s="59" t="s">
        <v>1820</v>
      </c>
      <c r="BC36" s="59">
        <v>932.32</v>
      </c>
      <c r="BD36" s="59" t="s">
        <v>1820</v>
      </c>
      <c r="BE36" s="59">
        <v>853.95</v>
      </c>
      <c r="BF36" s="59">
        <v>8.6871967173360903E-2</v>
      </c>
      <c r="BG36" s="59">
        <f>오르비누적테이블!BG36</f>
        <v>0</v>
      </c>
    </row>
    <row r="37" spans="1:59" hidden="1">
      <c r="A37" s="59" t="s">
        <v>1820</v>
      </c>
      <c r="B37" s="59">
        <v>560.19000000000005</v>
      </c>
      <c r="C37" s="59">
        <v>559.92999999999995</v>
      </c>
      <c r="D37" s="59">
        <v>496.55</v>
      </c>
      <c r="E37" s="59">
        <v>622.14</v>
      </c>
      <c r="F37" s="59">
        <v>622.14</v>
      </c>
      <c r="G37" s="59">
        <v>847.32</v>
      </c>
      <c r="H37" s="59">
        <v>837.16</v>
      </c>
      <c r="I37" s="59">
        <v>936.93</v>
      </c>
      <c r="J37" s="59">
        <v>434.68</v>
      </c>
      <c r="K37" s="59">
        <v>935.01</v>
      </c>
      <c r="L37" s="59">
        <v>560.17999999999995</v>
      </c>
      <c r="M37" s="59">
        <v>622.87</v>
      </c>
      <c r="N37" s="59" t="s">
        <v>1820</v>
      </c>
      <c r="O37" s="59">
        <v>622.47</v>
      </c>
      <c r="P37" s="59">
        <v>622.42999999999995</v>
      </c>
      <c r="Q37" s="59">
        <v>937.38</v>
      </c>
      <c r="R37" s="59">
        <v>935.01</v>
      </c>
      <c r="S37" s="59">
        <v>468.18</v>
      </c>
      <c r="T37" s="59">
        <v>938.08</v>
      </c>
      <c r="U37" s="59">
        <v>551.88</v>
      </c>
      <c r="V37" s="59">
        <v>500.63</v>
      </c>
      <c r="W37" s="59">
        <v>500</v>
      </c>
      <c r="X37" s="59">
        <v>934.25</v>
      </c>
      <c r="Y37" s="59">
        <v>623.27</v>
      </c>
      <c r="Z37" s="59">
        <v>186.76</v>
      </c>
      <c r="AA37" s="59">
        <v>500</v>
      </c>
      <c r="AB37" s="59">
        <v>623.27</v>
      </c>
      <c r="AC37" s="59">
        <v>713.36</v>
      </c>
      <c r="AD37" s="59">
        <v>942.22</v>
      </c>
      <c r="AE37" s="59">
        <v>622.51</v>
      </c>
      <c r="AF37" s="59">
        <v>777.86</v>
      </c>
      <c r="AG37" s="59">
        <v>797.65</v>
      </c>
      <c r="AH37" s="59">
        <v>712.7</v>
      </c>
      <c r="AI37" s="59">
        <v>810.34</v>
      </c>
      <c r="AJ37" s="59">
        <v>355.72</v>
      </c>
      <c r="AK37" s="59">
        <v>933.25</v>
      </c>
      <c r="AL37" s="59">
        <v>372.1</v>
      </c>
      <c r="AM37" s="59">
        <v>986.44</v>
      </c>
      <c r="AN37" s="59">
        <v>889.21</v>
      </c>
      <c r="AO37" s="59">
        <v>577.96</v>
      </c>
      <c r="AP37" s="59">
        <v>621.80999999999995</v>
      </c>
      <c r="AQ37" s="59">
        <v>891.7</v>
      </c>
      <c r="AR37" s="59">
        <v>797.65</v>
      </c>
      <c r="AS37" s="59">
        <v>531.25</v>
      </c>
      <c r="AT37" s="59" t="s">
        <v>1820</v>
      </c>
      <c r="AU37" s="59">
        <v>941.71</v>
      </c>
      <c r="AV37" s="59">
        <v>893.81</v>
      </c>
      <c r="AW37" s="59">
        <v>623.27</v>
      </c>
      <c r="AX37" s="59">
        <v>934.18</v>
      </c>
      <c r="AY37" s="59">
        <v>934.18</v>
      </c>
      <c r="AZ37" s="59">
        <v>383.66</v>
      </c>
      <c r="BA37" s="59">
        <v>889.31</v>
      </c>
      <c r="BB37" s="59" t="s">
        <v>1820</v>
      </c>
      <c r="BC37" s="59">
        <v>934.16</v>
      </c>
      <c r="BD37" s="59" t="s">
        <v>1820</v>
      </c>
      <c r="BE37" s="59">
        <v>854.23</v>
      </c>
      <c r="BF37" s="59">
        <v>8.0982342280251682E-2</v>
      </c>
      <c r="BG37" s="59">
        <f>오르비누적테이블!BG37</f>
        <v>0</v>
      </c>
    </row>
    <row r="38" spans="1:59" hidden="1">
      <c r="A38" s="59" t="s">
        <v>1820</v>
      </c>
      <c r="B38" s="59">
        <v>560.52</v>
      </c>
      <c r="C38" s="59">
        <v>560.33000000000004</v>
      </c>
      <c r="D38" s="59">
        <v>497.64</v>
      </c>
      <c r="E38" s="59">
        <v>622.58000000000004</v>
      </c>
      <c r="F38" s="59">
        <v>622.58000000000004</v>
      </c>
      <c r="G38" s="59">
        <v>848.94</v>
      </c>
      <c r="H38" s="59">
        <v>838.53</v>
      </c>
      <c r="I38" s="59">
        <v>938.69</v>
      </c>
      <c r="J38" s="59">
        <v>435.35</v>
      </c>
      <c r="K38" s="59">
        <v>936.78</v>
      </c>
      <c r="L38" s="59">
        <v>561.26</v>
      </c>
      <c r="M38" s="59">
        <v>624.07000000000005</v>
      </c>
      <c r="N38" s="59" t="s">
        <v>1820</v>
      </c>
      <c r="O38" s="59">
        <v>623.66999999999996</v>
      </c>
      <c r="P38" s="59">
        <v>623.63</v>
      </c>
      <c r="Q38" s="59">
        <v>939.12</v>
      </c>
      <c r="R38" s="59">
        <v>936.76</v>
      </c>
      <c r="S38" s="59">
        <v>469.06</v>
      </c>
      <c r="T38" s="59">
        <v>939.98</v>
      </c>
      <c r="U38" s="59">
        <v>552.74</v>
      </c>
      <c r="V38" s="59">
        <v>502.05</v>
      </c>
      <c r="W38" s="59">
        <v>501</v>
      </c>
      <c r="X38" s="59">
        <v>935.79</v>
      </c>
      <c r="Y38" s="59">
        <v>624.61</v>
      </c>
      <c r="Z38" s="59">
        <v>187.13</v>
      </c>
      <c r="AA38" s="59">
        <v>501</v>
      </c>
      <c r="AB38" s="59">
        <v>624.61</v>
      </c>
      <c r="AC38" s="59">
        <v>716.54</v>
      </c>
      <c r="AD38" s="59">
        <v>943.27</v>
      </c>
      <c r="AE38" s="59">
        <v>625.52</v>
      </c>
      <c r="AF38" s="59">
        <v>778.28</v>
      </c>
      <c r="AG38" s="59">
        <v>798.97</v>
      </c>
      <c r="AH38" s="59">
        <v>715.5</v>
      </c>
      <c r="AI38" s="59">
        <v>812.05</v>
      </c>
      <c r="AJ38" s="59">
        <v>357.44</v>
      </c>
      <c r="AK38" s="59">
        <v>935.52</v>
      </c>
      <c r="AL38" s="59">
        <v>373</v>
      </c>
      <c r="AM38" s="59">
        <v>986.83</v>
      </c>
      <c r="AN38" s="59">
        <v>893.37</v>
      </c>
      <c r="AO38" s="59">
        <v>579.35</v>
      </c>
      <c r="AP38" s="59">
        <v>623.73</v>
      </c>
      <c r="AQ38" s="59">
        <v>895.67</v>
      </c>
      <c r="AR38" s="59">
        <v>798.97</v>
      </c>
      <c r="AS38" s="59">
        <v>532.30999999999995</v>
      </c>
      <c r="AT38" s="59" t="s">
        <v>1820</v>
      </c>
      <c r="AU38" s="59">
        <v>942.86</v>
      </c>
      <c r="AV38" s="59">
        <v>896.68</v>
      </c>
      <c r="AW38" s="59">
        <v>624.61</v>
      </c>
      <c r="AX38" s="59">
        <v>938.53</v>
      </c>
      <c r="AY38" s="59">
        <v>938.55</v>
      </c>
      <c r="AZ38" s="59">
        <v>384.57</v>
      </c>
      <c r="BA38" s="59">
        <v>893.6</v>
      </c>
      <c r="BB38" s="59" t="s">
        <v>1820</v>
      </c>
      <c r="BC38" s="59">
        <v>936</v>
      </c>
      <c r="BD38" s="59" t="s">
        <v>1820</v>
      </c>
      <c r="BE38" s="59">
        <v>856.1</v>
      </c>
      <c r="BF38" s="59">
        <v>7.3620311163865179E-2</v>
      </c>
      <c r="BG38" s="59">
        <f>오르비누적테이블!BG38</f>
        <v>0</v>
      </c>
    </row>
    <row r="39" spans="1:59" hidden="1">
      <c r="A39" s="59" t="s">
        <v>1820</v>
      </c>
      <c r="B39" s="59">
        <v>561.43000000000006</v>
      </c>
      <c r="C39" s="59">
        <v>561.19000000000005</v>
      </c>
      <c r="D39" s="59">
        <v>498.01499999999999</v>
      </c>
      <c r="E39" s="59">
        <v>623.54</v>
      </c>
      <c r="F39" s="59">
        <v>623.54</v>
      </c>
      <c r="G39" s="59">
        <v>849.75</v>
      </c>
      <c r="H39" s="59">
        <v>839.43000000000006</v>
      </c>
      <c r="I39" s="59">
        <v>939.56</v>
      </c>
      <c r="J39" s="59">
        <v>435.83000000000004</v>
      </c>
      <c r="K39" s="59">
        <v>937.65499999999997</v>
      </c>
      <c r="L39" s="59">
        <v>561.77499999999998</v>
      </c>
      <c r="M39" s="59">
        <v>624.67000000000007</v>
      </c>
      <c r="N39" s="59" t="s">
        <v>1820</v>
      </c>
      <c r="O39" s="59">
        <v>624.245</v>
      </c>
      <c r="P39" s="59">
        <v>624.22500000000002</v>
      </c>
      <c r="Q39" s="59">
        <v>940.01</v>
      </c>
      <c r="R39" s="59">
        <v>937.65499999999997</v>
      </c>
      <c r="S39" s="59">
        <v>469.39</v>
      </c>
      <c r="T39" s="59">
        <v>940.93000000000006</v>
      </c>
      <c r="U39" s="59">
        <v>553.16499999999996</v>
      </c>
      <c r="V39" s="59">
        <v>502.48</v>
      </c>
      <c r="W39" s="59">
        <v>501.5</v>
      </c>
      <c r="X39" s="59">
        <v>936.56500000000005</v>
      </c>
      <c r="Y39" s="59">
        <v>625.22500000000002</v>
      </c>
      <c r="Z39" s="59">
        <v>187.345</v>
      </c>
      <c r="AA39" s="59">
        <v>501.5</v>
      </c>
      <c r="AB39" s="59">
        <v>625.22500000000002</v>
      </c>
      <c r="AC39" s="59">
        <v>718.125</v>
      </c>
      <c r="AD39" s="59">
        <v>945.08500000000004</v>
      </c>
      <c r="AE39" s="59">
        <v>627.02</v>
      </c>
      <c r="AF39" s="59">
        <v>778.93000000000006</v>
      </c>
      <c r="AG39" s="59">
        <v>801.02500000000009</v>
      </c>
      <c r="AH39" s="59">
        <v>716.90499999999997</v>
      </c>
      <c r="AI39" s="59">
        <v>814.66499999999996</v>
      </c>
      <c r="AJ39" s="59">
        <v>358.29499999999996</v>
      </c>
      <c r="AK39" s="59">
        <v>936.65499999999997</v>
      </c>
      <c r="AL39" s="59">
        <v>373.45</v>
      </c>
      <c r="AM39" s="59">
        <v>987.36</v>
      </c>
      <c r="AN39" s="59">
        <v>895.45</v>
      </c>
      <c r="AO39" s="59">
        <v>580.04500000000007</v>
      </c>
      <c r="AP39" s="59">
        <v>624.69000000000005</v>
      </c>
      <c r="AQ39" s="59">
        <v>897.65499999999997</v>
      </c>
      <c r="AR39" s="59">
        <v>801.02500000000009</v>
      </c>
      <c r="AS39" s="59">
        <v>532.84500000000003</v>
      </c>
      <c r="AT39" s="59" t="s">
        <v>1820</v>
      </c>
      <c r="AU39" s="59">
        <v>943.43499999999995</v>
      </c>
      <c r="AV39" s="59">
        <v>898.19</v>
      </c>
      <c r="AW39" s="59">
        <v>625.22500000000002</v>
      </c>
      <c r="AX39" s="59">
        <v>940.7</v>
      </c>
      <c r="AY39" s="59">
        <v>940.73</v>
      </c>
      <c r="AZ39" s="59">
        <v>385.5</v>
      </c>
      <c r="BA39" s="59">
        <v>895.74</v>
      </c>
      <c r="BB39" s="59" t="s">
        <v>1820</v>
      </c>
      <c r="BC39" s="59">
        <v>936.52</v>
      </c>
      <c r="BD39" s="59" t="s">
        <v>1820</v>
      </c>
      <c r="BE39" s="59">
        <v>856.71500000000003</v>
      </c>
      <c r="BF39" s="59">
        <v>7.0675498717310575E-2</v>
      </c>
      <c r="BG39" s="59">
        <f>오르비누적테이블!BG39</f>
        <v>0</v>
      </c>
    </row>
    <row r="40" spans="1:59" hidden="1">
      <c r="A40" s="59" t="s">
        <v>1820</v>
      </c>
      <c r="B40" s="59">
        <v>562.34</v>
      </c>
      <c r="C40" s="59">
        <v>562.04999999999995</v>
      </c>
      <c r="D40" s="59">
        <v>498.39</v>
      </c>
      <c r="E40" s="59">
        <v>624.5</v>
      </c>
      <c r="F40" s="59">
        <v>624.5</v>
      </c>
      <c r="G40" s="59">
        <v>850.56</v>
      </c>
      <c r="H40" s="59">
        <v>840.33</v>
      </c>
      <c r="I40" s="59">
        <v>940.43</v>
      </c>
      <c r="J40" s="59">
        <v>436.31</v>
      </c>
      <c r="K40" s="59">
        <v>938.53</v>
      </c>
      <c r="L40" s="59">
        <v>562.29</v>
      </c>
      <c r="M40" s="59">
        <v>625.27</v>
      </c>
      <c r="N40" s="59" t="s">
        <v>1820</v>
      </c>
      <c r="O40" s="59">
        <v>624.82000000000005</v>
      </c>
      <c r="P40" s="59">
        <v>624.82000000000005</v>
      </c>
      <c r="Q40" s="59">
        <v>940.9</v>
      </c>
      <c r="R40" s="59">
        <v>938.55</v>
      </c>
      <c r="S40" s="59">
        <v>469.72</v>
      </c>
      <c r="T40" s="59">
        <v>941.88</v>
      </c>
      <c r="U40" s="59">
        <v>553.59</v>
      </c>
      <c r="V40" s="59">
        <v>502.91</v>
      </c>
      <c r="W40" s="59">
        <v>502</v>
      </c>
      <c r="X40" s="59">
        <v>937.34</v>
      </c>
      <c r="Y40" s="59">
        <v>625.84</v>
      </c>
      <c r="Z40" s="59">
        <v>187.56</v>
      </c>
      <c r="AA40" s="59">
        <v>502</v>
      </c>
      <c r="AB40" s="59">
        <v>625.84</v>
      </c>
      <c r="AC40" s="59">
        <v>719.71</v>
      </c>
      <c r="AD40" s="59">
        <v>946.9</v>
      </c>
      <c r="AE40" s="59">
        <v>628.52</v>
      </c>
      <c r="AF40" s="59">
        <v>779.58</v>
      </c>
      <c r="AG40" s="59">
        <v>803.08</v>
      </c>
      <c r="AH40" s="59">
        <v>718.31</v>
      </c>
      <c r="AI40" s="59">
        <v>817.28</v>
      </c>
      <c r="AJ40" s="59">
        <v>359.15</v>
      </c>
      <c r="AK40" s="59">
        <v>937.79</v>
      </c>
      <c r="AL40" s="59">
        <v>373.9</v>
      </c>
      <c r="AM40" s="59">
        <v>987.89</v>
      </c>
      <c r="AN40" s="59">
        <v>897.53</v>
      </c>
      <c r="AO40" s="59">
        <v>580.74</v>
      </c>
      <c r="AP40" s="59">
        <v>625.65</v>
      </c>
      <c r="AQ40" s="59">
        <v>899.64</v>
      </c>
      <c r="AR40" s="59">
        <v>803.08</v>
      </c>
      <c r="AS40" s="59">
        <v>533.38</v>
      </c>
      <c r="AT40" s="59" t="s">
        <v>1820</v>
      </c>
      <c r="AU40" s="59">
        <v>944.01</v>
      </c>
      <c r="AV40" s="59">
        <v>899.7</v>
      </c>
      <c r="AW40" s="59">
        <v>625.84</v>
      </c>
      <c r="AX40" s="59">
        <v>942.87</v>
      </c>
      <c r="AY40" s="59">
        <v>942.91</v>
      </c>
      <c r="AZ40" s="59">
        <v>386.43</v>
      </c>
      <c r="BA40" s="59">
        <v>897.88</v>
      </c>
      <c r="BB40" s="59" t="s">
        <v>1820</v>
      </c>
      <c r="BC40" s="59">
        <v>937.04</v>
      </c>
      <c r="BD40" s="59" t="s">
        <v>1820</v>
      </c>
      <c r="BE40" s="59">
        <v>857.33</v>
      </c>
      <c r="BF40" s="59">
        <v>6.7730686270755958E-2</v>
      </c>
      <c r="BG40" s="59">
        <f>오르비누적테이블!BG40</f>
        <v>0</v>
      </c>
    </row>
    <row r="41" spans="1:59" hidden="1">
      <c r="A41" s="59" t="s">
        <v>1820</v>
      </c>
      <c r="B41" s="59">
        <v>562.71500000000003</v>
      </c>
      <c r="C41" s="59">
        <v>562.39499999999998</v>
      </c>
      <c r="D41" s="59">
        <v>498.505</v>
      </c>
      <c r="E41" s="59">
        <v>624.88</v>
      </c>
      <c r="F41" s="59">
        <v>624.88</v>
      </c>
      <c r="G41" s="59">
        <v>851.1099999999999</v>
      </c>
      <c r="H41" s="59">
        <v>841.245</v>
      </c>
      <c r="I41" s="59">
        <v>940.92</v>
      </c>
      <c r="J41" s="59">
        <v>436.46500000000003</v>
      </c>
      <c r="K41" s="59">
        <v>939.34500000000003</v>
      </c>
      <c r="L41" s="59">
        <v>562.54499999999996</v>
      </c>
      <c r="M41" s="59">
        <v>625.63</v>
      </c>
      <c r="N41" s="59" t="s">
        <v>1820</v>
      </c>
      <c r="O41" s="59">
        <v>625.11</v>
      </c>
      <c r="P41" s="59">
        <v>625.23500000000001</v>
      </c>
      <c r="Q41" s="59">
        <v>941.28</v>
      </c>
      <c r="R41" s="59">
        <v>939.35500000000002</v>
      </c>
      <c r="S41" s="59">
        <v>470.05</v>
      </c>
      <c r="T41" s="59">
        <v>942.06999999999994</v>
      </c>
      <c r="U41" s="59">
        <v>554.02</v>
      </c>
      <c r="V41" s="59">
        <v>503.41500000000002</v>
      </c>
      <c r="W41" s="59">
        <v>502.5</v>
      </c>
      <c r="X41" s="59">
        <v>937.88499999999999</v>
      </c>
      <c r="Y41" s="59">
        <v>626.29500000000007</v>
      </c>
      <c r="Z41" s="59">
        <v>187.685</v>
      </c>
      <c r="AA41" s="59">
        <v>502.5</v>
      </c>
      <c r="AB41" s="59">
        <v>626.29500000000007</v>
      </c>
      <c r="AC41" s="59">
        <v>721.3</v>
      </c>
      <c r="AD41" s="59">
        <v>948.71</v>
      </c>
      <c r="AE41" s="59">
        <v>629.83999999999992</v>
      </c>
      <c r="AF41" s="59">
        <v>779.94</v>
      </c>
      <c r="AG41" s="59">
        <v>805.1400000000001</v>
      </c>
      <c r="AH41" s="59">
        <v>720.05</v>
      </c>
      <c r="AI41" s="59">
        <v>819.04499999999996</v>
      </c>
      <c r="AJ41" s="59">
        <v>359.90499999999997</v>
      </c>
      <c r="AK41" s="59">
        <v>938.79</v>
      </c>
      <c r="AL41" s="59">
        <v>374.31</v>
      </c>
      <c r="AM41" s="59">
        <v>988.42499999999995</v>
      </c>
      <c r="AN41" s="59">
        <v>899.35500000000002</v>
      </c>
      <c r="AO41" s="59">
        <v>581.14</v>
      </c>
      <c r="AP41" s="59">
        <v>627.22499999999991</v>
      </c>
      <c r="AQ41" s="59">
        <v>901.625</v>
      </c>
      <c r="AR41" s="59">
        <v>805.1400000000001</v>
      </c>
      <c r="AS41" s="59">
        <v>533.91000000000008</v>
      </c>
      <c r="AT41" s="59" t="s">
        <v>1820</v>
      </c>
      <c r="AU41" s="59">
        <v>944.54</v>
      </c>
      <c r="AV41" s="59">
        <v>902.06</v>
      </c>
      <c r="AW41" s="59">
        <v>626.29500000000007</v>
      </c>
      <c r="AX41" s="59">
        <v>944.97500000000002</v>
      </c>
      <c r="AY41" s="59">
        <v>945.09500000000003</v>
      </c>
      <c r="AZ41" s="59">
        <v>387.36</v>
      </c>
      <c r="BA41" s="59">
        <v>899.66499999999996</v>
      </c>
      <c r="BB41" s="59" t="s">
        <v>1820</v>
      </c>
      <c r="BC41" s="59">
        <v>938.09500000000003</v>
      </c>
      <c r="BD41" s="59" t="s">
        <v>1820</v>
      </c>
      <c r="BE41" s="59">
        <v>857.94499999999994</v>
      </c>
      <c r="BF41" s="59">
        <v>6.4785873824201354E-2</v>
      </c>
      <c r="BG41" s="59">
        <f>오르비누적테이블!BG41</f>
        <v>0</v>
      </c>
    </row>
    <row r="42" spans="1:59" hidden="1">
      <c r="A42" s="59" t="s">
        <v>1820</v>
      </c>
      <c r="B42" s="59">
        <v>563.09</v>
      </c>
      <c r="C42" s="59">
        <v>562.74</v>
      </c>
      <c r="D42" s="59">
        <v>498.62</v>
      </c>
      <c r="E42" s="59">
        <v>625.26</v>
      </c>
      <c r="F42" s="59">
        <v>625.26</v>
      </c>
      <c r="G42" s="59">
        <v>851.66</v>
      </c>
      <c r="H42" s="59">
        <v>842.16</v>
      </c>
      <c r="I42" s="59">
        <v>941.41</v>
      </c>
      <c r="J42" s="59">
        <v>436.62</v>
      </c>
      <c r="K42" s="59">
        <v>940.16</v>
      </c>
      <c r="L42" s="59">
        <v>562.79999999999995</v>
      </c>
      <c r="M42" s="59">
        <v>625.99</v>
      </c>
      <c r="N42" s="59" t="s">
        <v>1820</v>
      </c>
      <c r="O42" s="59">
        <v>625.4</v>
      </c>
      <c r="P42" s="59">
        <v>625.65</v>
      </c>
      <c r="Q42" s="59">
        <v>941.66</v>
      </c>
      <c r="R42" s="59">
        <v>940.16</v>
      </c>
      <c r="S42" s="59">
        <v>470.38</v>
      </c>
      <c r="T42" s="59">
        <v>942.26</v>
      </c>
      <c r="U42" s="59">
        <v>554.45000000000005</v>
      </c>
      <c r="V42" s="59">
        <v>503.92</v>
      </c>
      <c r="W42" s="59">
        <v>503</v>
      </c>
      <c r="X42" s="59">
        <v>938.43</v>
      </c>
      <c r="Y42" s="59">
        <v>626.75</v>
      </c>
      <c r="Z42" s="59">
        <v>187.81</v>
      </c>
      <c r="AA42" s="59">
        <v>503</v>
      </c>
      <c r="AB42" s="59">
        <v>626.75</v>
      </c>
      <c r="AC42" s="59">
        <v>722.89</v>
      </c>
      <c r="AD42" s="59">
        <v>950.52</v>
      </c>
      <c r="AE42" s="59">
        <v>631.16</v>
      </c>
      <c r="AF42" s="59">
        <v>780.3</v>
      </c>
      <c r="AG42" s="59">
        <v>807.2</v>
      </c>
      <c r="AH42" s="59">
        <v>721.79</v>
      </c>
      <c r="AI42" s="59">
        <v>820.81</v>
      </c>
      <c r="AJ42" s="59">
        <v>360.66</v>
      </c>
      <c r="AK42" s="59">
        <v>939.79</v>
      </c>
      <c r="AL42" s="59">
        <v>374.72</v>
      </c>
      <c r="AM42" s="59">
        <v>988.96</v>
      </c>
      <c r="AN42" s="59">
        <v>901.18</v>
      </c>
      <c r="AO42" s="59">
        <v>581.54</v>
      </c>
      <c r="AP42" s="59">
        <v>628.79999999999995</v>
      </c>
      <c r="AQ42" s="59">
        <v>903.61</v>
      </c>
      <c r="AR42" s="59">
        <v>807.2</v>
      </c>
      <c r="AS42" s="59">
        <v>534.44000000000005</v>
      </c>
      <c r="AT42" s="59" t="s">
        <v>1820</v>
      </c>
      <c r="AU42" s="59">
        <v>945.07</v>
      </c>
      <c r="AV42" s="59">
        <v>904.42</v>
      </c>
      <c r="AW42" s="59">
        <v>626.75</v>
      </c>
      <c r="AX42" s="59">
        <v>947.08</v>
      </c>
      <c r="AY42" s="59">
        <v>947.28</v>
      </c>
      <c r="AZ42" s="59">
        <v>388.29</v>
      </c>
      <c r="BA42" s="59">
        <v>901.45</v>
      </c>
      <c r="BB42" s="59" t="s">
        <v>1820</v>
      </c>
      <c r="BC42" s="59">
        <v>939.15</v>
      </c>
      <c r="BD42" s="59" t="s">
        <v>1820</v>
      </c>
      <c r="BE42" s="59">
        <v>858.56</v>
      </c>
      <c r="BF42" s="59">
        <v>6.1841061377646743E-2</v>
      </c>
      <c r="BG42" s="59">
        <f>오르비누적테이블!BG42</f>
        <v>0</v>
      </c>
    </row>
    <row r="43" spans="1:59" hidden="1">
      <c r="A43" s="59" t="s">
        <v>1820</v>
      </c>
      <c r="B43" s="59">
        <v>563.71500000000003</v>
      </c>
      <c r="C43" s="59">
        <v>563.38499999999999</v>
      </c>
      <c r="D43" s="59">
        <v>499.43</v>
      </c>
      <c r="E43" s="59">
        <v>625.98</v>
      </c>
      <c r="F43" s="59">
        <v>625.98</v>
      </c>
      <c r="G43" s="59">
        <v>852.70499999999993</v>
      </c>
      <c r="H43" s="59">
        <v>843.07500000000005</v>
      </c>
      <c r="I43" s="59">
        <v>942.53</v>
      </c>
      <c r="J43" s="59">
        <v>437.23500000000001</v>
      </c>
      <c r="K43" s="59">
        <v>940.95499999999993</v>
      </c>
      <c r="L43" s="59">
        <v>563.66499999999996</v>
      </c>
      <c r="M43" s="59">
        <v>626.89499999999998</v>
      </c>
      <c r="N43" s="59" t="s">
        <v>1820</v>
      </c>
      <c r="O43" s="59">
        <v>626.21499999999992</v>
      </c>
      <c r="P43" s="59">
        <v>626.34500000000003</v>
      </c>
      <c r="Q43" s="59">
        <v>943.1099999999999</v>
      </c>
      <c r="R43" s="59">
        <v>940.96499999999992</v>
      </c>
      <c r="S43" s="59">
        <v>470.71000000000004</v>
      </c>
      <c r="T43" s="59">
        <v>943.53499999999997</v>
      </c>
      <c r="U43" s="59">
        <v>555.34</v>
      </c>
      <c r="V43" s="59">
        <v>504.46500000000003</v>
      </c>
      <c r="W43" s="59">
        <v>503.5</v>
      </c>
      <c r="X43" s="59">
        <v>939.48</v>
      </c>
      <c r="Y43" s="59">
        <v>627.47500000000002</v>
      </c>
      <c r="Z43" s="59">
        <v>188.01999999999998</v>
      </c>
      <c r="AA43" s="59">
        <v>503.5</v>
      </c>
      <c r="AB43" s="59">
        <v>627.47500000000002</v>
      </c>
      <c r="AC43" s="59">
        <v>724.47499999999991</v>
      </c>
      <c r="AD43" s="59">
        <v>951.96</v>
      </c>
      <c r="AE43" s="59">
        <v>632.47499999999991</v>
      </c>
      <c r="AF43" s="59">
        <v>780.65499999999997</v>
      </c>
      <c r="AG43" s="59">
        <v>809.255</v>
      </c>
      <c r="AH43" s="59">
        <v>723.53</v>
      </c>
      <c r="AI43" s="59">
        <v>822.56999999999994</v>
      </c>
      <c r="AJ43" s="59">
        <v>361.41500000000002</v>
      </c>
      <c r="AK43" s="59">
        <v>940.78499999999997</v>
      </c>
      <c r="AL43" s="59">
        <v>375.13</v>
      </c>
      <c r="AM43" s="59">
        <v>989.49</v>
      </c>
      <c r="AN43" s="59">
        <v>903.005</v>
      </c>
      <c r="AO43" s="59">
        <v>582.53</v>
      </c>
      <c r="AP43" s="59">
        <v>630.75</v>
      </c>
      <c r="AQ43" s="59">
        <v>905.7</v>
      </c>
      <c r="AR43" s="59">
        <v>809.255</v>
      </c>
      <c r="AS43" s="59">
        <v>534.97</v>
      </c>
      <c r="AT43" s="59" t="s">
        <v>1820</v>
      </c>
      <c r="AU43" s="59">
        <v>946.375</v>
      </c>
      <c r="AV43" s="59">
        <v>906.78499999999997</v>
      </c>
      <c r="AW43" s="59">
        <v>627.47500000000002</v>
      </c>
      <c r="AX43" s="59">
        <v>949.18000000000006</v>
      </c>
      <c r="AY43" s="59">
        <v>949.48</v>
      </c>
      <c r="AZ43" s="59">
        <v>389.435</v>
      </c>
      <c r="BA43" s="59">
        <v>903.23</v>
      </c>
      <c r="BB43" s="59" t="s">
        <v>1820</v>
      </c>
      <c r="BC43" s="59">
        <v>940.2</v>
      </c>
      <c r="BD43" s="59" t="s">
        <v>1820</v>
      </c>
      <c r="BE43" s="59">
        <v>859.17499999999995</v>
      </c>
      <c r="BF43" s="59">
        <v>5.9632452042730794E-2</v>
      </c>
      <c r="BG43" s="59">
        <f>오르비누적테이블!BG43</f>
        <v>0</v>
      </c>
    </row>
    <row r="44" spans="1:59" hidden="1">
      <c r="A44" s="59" t="s">
        <v>1820</v>
      </c>
      <c r="B44" s="59">
        <v>564.34</v>
      </c>
      <c r="C44" s="59">
        <v>564.03</v>
      </c>
      <c r="D44" s="59">
        <v>500.24</v>
      </c>
      <c r="E44" s="59">
        <v>626.70000000000005</v>
      </c>
      <c r="F44" s="59">
        <v>626.70000000000005</v>
      </c>
      <c r="G44" s="59">
        <v>853.75</v>
      </c>
      <c r="H44" s="59">
        <v>843.99</v>
      </c>
      <c r="I44" s="59">
        <v>943.65</v>
      </c>
      <c r="J44" s="59">
        <v>437.85</v>
      </c>
      <c r="K44" s="59">
        <v>941.75</v>
      </c>
      <c r="L44" s="59">
        <v>564.53</v>
      </c>
      <c r="M44" s="59">
        <v>627.79999999999995</v>
      </c>
      <c r="N44" s="59" t="s">
        <v>1820</v>
      </c>
      <c r="O44" s="59">
        <v>627.03</v>
      </c>
      <c r="P44" s="59">
        <v>627.04</v>
      </c>
      <c r="Q44" s="59">
        <v>944.56</v>
      </c>
      <c r="R44" s="59">
        <v>941.77</v>
      </c>
      <c r="S44" s="59">
        <v>471.04</v>
      </c>
      <c r="T44" s="59">
        <v>944.81</v>
      </c>
      <c r="U44" s="59">
        <v>556.23</v>
      </c>
      <c r="V44" s="59">
        <v>505.01</v>
      </c>
      <c r="W44" s="59">
        <v>504</v>
      </c>
      <c r="X44" s="59">
        <v>940.53</v>
      </c>
      <c r="Y44" s="59">
        <v>628.20000000000005</v>
      </c>
      <c r="Z44" s="59">
        <v>188.23</v>
      </c>
      <c r="AA44" s="59">
        <v>504</v>
      </c>
      <c r="AB44" s="59">
        <v>628.20000000000005</v>
      </c>
      <c r="AC44" s="59">
        <v>726.06</v>
      </c>
      <c r="AD44" s="59">
        <v>953.4</v>
      </c>
      <c r="AE44" s="59">
        <v>633.79</v>
      </c>
      <c r="AF44" s="59">
        <v>781.01</v>
      </c>
      <c r="AG44" s="59">
        <v>811.31</v>
      </c>
      <c r="AH44" s="59">
        <v>725.27</v>
      </c>
      <c r="AI44" s="59">
        <v>824.33</v>
      </c>
      <c r="AJ44" s="59">
        <v>362.17</v>
      </c>
      <c r="AK44" s="59">
        <v>941.78</v>
      </c>
      <c r="AL44" s="59">
        <v>375.54</v>
      </c>
      <c r="AM44" s="59">
        <v>990.02</v>
      </c>
      <c r="AN44" s="59">
        <v>904.83</v>
      </c>
      <c r="AO44" s="59">
        <v>583.52</v>
      </c>
      <c r="AP44" s="59">
        <v>632.70000000000005</v>
      </c>
      <c r="AQ44" s="59">
        <v>907.79</v>
      </c>
      <c r="AR44" s="59">
        <v>811.31</v>
      </c>
      <c r="AS44" s="59">
        <v>535.5</v>
      </c>
      <c r="AT44" s="59" t="s">
        <v>1820</v>
      </c>
      <c r="AU44" s="59">
        <v>947.68</v>
      </c>
      <c r="AV44" s="59">
        <v>909.15</v>
      </c>
      <c r="AW44" s="59">
        <v>628.20000000000005</v>
      </c>
      <c r="AX44" s="59">
        <v>951.28</v>
      </c>
      <c r="AY44" s="59">
        <v>951.68</v>
      </c>
      <c r="AZ44" s="59">
        <v>390.58</v>
      </c>
      <c r="BA44" s="59">
        <v>905.01</v>
      </c>
      <c r="BB44" s="59" t="s">
        <v>1820</v>
      </c>
      <c r="BC44" s="59">
        <v>941.25</v>
      </c>
      <c r="BD44" s="59" t="s">
        <v>1820</v>
      </c>
      <c r="BE44" s="59">
        <v>859.79</v>
      </c>
      <c r="BF44" s="59">
        <v>5.7423842707814837E-2</v>
      </c>
      <c r="BG44" s="59">
        <f>오르비누적테이블!BG44</f>
        <v>0</v>
      </c>
    </row>
    <row r="45" spans="1:59" hidden="1">
      <c r="A45" s="59" t="s">
        <v>1820</v>
      </c>
      <c r="B45" s="59">
        <v>564.89499999999998</v>
      </c>
      <c r="C45" s="59">
        <v>564.58500000000004</v>
      </c>
      <c r="D45" s="59">
        <v>500.84000000000003</v>
      </c>
      <c r="E45" s="59">
        <v>627.32000000000005</v>
      </c>
      <c r="F45" s="59">
        <v>627.32000000000005</v>
      </c>
      <c r="G45" s="59">
        <v>854.505</v>
      </c>
      <c r="H45" s="59">
        <v>844.78</v>
      </c>
      <c r="I45" s="59">
        <v>944.59500000000003</v>
      </c>
      <c r="J45" s="59">
        <v>438.36</v>
      </c>
      <c r="K45" s="59">
        <v>942.72</v>
      </c>
      <c r="L45" s="59">
        <v>565.13499999999999</v>
      </c>
      <c r="M45" s="59">
        <v>628.49</v>
      </c>
      <c r="N45" s="59" t="s">
        <v>1820</v>
      </c>
      <c r="O45" s="59">
        <v>627.84500000000003</v>
      </c>
      <c r="P45" s="59">
        <v>627.66</v>
      </c>
      <c r="Q45" s="59">
        <v>945.58999999999992</v>
      </c>
      <c r="R45" s="59">
        <v>942.73</v>
      </c>
      <c r="S45" s="59">
        <v>471.49</v>
      </c>
      <c r="T45" s="59">
        <v>946.15499999999997</v>
      </c>
      <c r="U45" s="59">
        <v>556.74</v>
      </c>
      <c r="V45" s="59">
        <v>505.43</v>
      </c>
      <c r="W45" s="59">
        <v>504.5</v>
      </c>
      <c r="X45" s="59">
        <v>941.57999999999993</v>
      </c>
      <c r="Y45" s="59">
        <v>628.93499999999995</v>
      </c>
      <c r="Z45" s="59">
        <v>188.46499999999997</v>
      </c>
      <c r="AA45" s="59">
        <v>504.5</v>
      </c>
      <c r="AB45" s="59">
        <v>628.93499999999995</v>
      </c>
      <c r="AC45" s="59">
        <v>727.81999999999994</v>
      </c>
      <c r="AD45" s="59">
        <v>954.84999999999991</v>
      </c>
      <c r="AE45" s="59">
        <v>635.72</v>
      </c>
      <c r="AF45" s="59">
        <v>781.6</v>
      </c>
      <c r="AG45" s="59">
        <v>813.78</v>
      </c>
      <c r="AH45" s="59">
        <v>727.01</v>
      </c>
      <c r="AI45" s="59">
        <v>826.09500000000003</v>
      </c>
      <c r="AJ45" s="59">
        <v>363.27</v>
      </c>
      <c r="AK45" s="59">
        <v>942.90499999999997</v>
      </c>
      <c r="AL45" s="59">
        <v>375.94</v>
      </c>
      <c r="AM45" s="59">
        <v>990.55</v>
      </c>
      <c r="AN45" s="59">
        <v>907.15499999999997</v>
      </c>
      <c r="AO45" s="59">
        <v>584.12</v>
      </c>
      <c r="AP45" s="59">
        <v>634.65000000000009</v>
      </c>
      <c r="AQ45" s="59">
        <v>909.88</v>
      </c>
      <c r="AR45" s="59">
        <v>813.78</v>
      </c>
      <c r="AS45" s="59">
        <v>536.03</v>
      </c>
      <c r="AT45" s="59" t="s">
        <v>1820</v>
      </c>
      <c r="AU45" s="59">
        <v>948.9849999999999</v>
      </c>
      <c r="AV45" s="59">
        <v>911.51</v>
      </c>
      <c r="AW45" s="59">
        <v>628.93499999999995</v>
      </c>
      <c r="AX45" s="59">
        <v>953.77</v>
      </c>
      <c r="AY45" s="59">
        <v>953.88499999999999</v>
      </c>
      <c r="AZ45" s="59">
        <v>391.72</v>
      </c>
      <c r="BA45" s="59">
        <v>907.97</v>
      </c>
      <c r="BB45" s="59" t="s">
        <v>1820</v>
      </c>
      <c r="BC45" s="59">
        <v>942.005</v>
      </c>
      <c r="BD45" s="59" t="s">
        <v>1820</v>
      </c>
      <c r="BE45" s="59">
        <v>860.59999999999991</v>
      </c>
      <c r="BF45" s="59">
        <v>5.5583334928718212E-2</v>
      </c>
      <c r="BG45" s="59">
        <f>오르비누적테이블!BG45</f>
        <v>0</v>
      </c>
    </row>
    <row r="46" spans="1:59" hidden="1">
      <c r="A46" s="59" t="s">
        <v>1820</v>
      </c>
      <c r="B46" s="59">
        <v>565.45000000000005</v>
      </c>
      <c r="C46" s="59">
        <v>565.14</v>
      </c>
      <c r="D46" s="59">
        <v>501.44</v>
      </c>
      <c r="E46" s="59">
        <v>627.94000000000005</v>
      </c>
      <c r="F46" s="59">
        <v>627.94000000000005</v>
      </c>
      <c r="G46" s="59">
        <v>855.26</v>
      </c>
      <c r="H46" s="59">
        <v>845.57</v>
      </c>
      <c r="I46" s="59">
        <v>945.54</v>
      </c>
      <c r="J46" s="59">
        <v>438.87</v>
      </c>
      <c r="K46" s="59">
        <v>943.69</v>
      </c>
      <c r="L46" s="59">
        <v>565.74</v>
      </c>
      <c r="M46" s="59">
        <v>629.17999999999995</v>
      </c>
      <c r="N46" s="59" t="s">
        <v>1820</v>
      </c>
      <c r="O46" s="59">
        <v>628.66</v>
      </c>
      <c r="P46" s="59">
        <v>628.28</v>
      </c>
      <c r="Q46" s="59">
        <v>946.62</v>
      </c>
      <c r="R46" s="59">
        <v>943.69</v>
      </c>
      <c r="S46" s="59">
        <v>471.94</v>
      </c>
      <c r="T46" s="59">
        <v>947.5</v>
      </c>
      <c r="U46" s="59">
        <v>557.25</v>
      </c>
      <c r="V46" s="59">
        <v>505.85</v>
      </c>
      <c r="W46" s="59">
        <v>505</v>
      </c>
      <c r="X46" s="59">
        <v>942.63</v>
      </c>
      <c r="Y46" s="59">
        <v>629.66999999999996</v>
      </c>
      <c r="Z46" s="59">
        <v>188.7</v>
      </c>
      <c r="AA46" s="59">
        <v>505</v>
      </c>
      <c r="AB46" s="59">
        <v>629.66999999999996</v>
      </c>
      <c r="AC46" s="59">
        <v>729.58</v>
      </c>
      <c r="AD46" s="59">
        <v>956.3</v>
      </c>
      <c r="AE46" s="59">
        <v>637.65</v>
      </c>
      <c r="AF46" s="59">
        <v>782.19</v>
      </c>
      <c r="AG46" s="59">
        <v>816.25</v>
      </c>
      <c r="AH46" s="59">
        <v>728.75</v>
      </c>
      <c r="AI46" s="59">
        <v>827.86</v>
      </c>
      <c r="AJ46" s="59">
        <v>364.37</v>
      </c>
      <c r="AK46" s="59">
        <v>944.03</v>
      </c>
      <c r="AL46" s="59">
        <v>376.34</v>
      </c>
      <c r="AM46" s="59">
        <v>991.08</v>
      </c>
      <c r="AN46" s="59">
        <v>909.48</v>
      </c>
      <c r="AO46" s="59">
        <v>584.72</v>
      </c>
      <c r="AP46" s="59">
        <v>636.6</v>
      </c>
      <c r="AQ46" s="59">
        <v>911.97</v>
      </c>
      <c r="AR46" s="59">
        <v>816.25</v>
      </c>
      <c r="AS46" s="59">
        <v>536.55999999999995</v>
      </c>
      <c r="AT46" s="59" t="s">
        <v>1820</v>
      </c>
      <c r="AU46" s="59">
        <v>950.29</v>
      </c>
      <c r="AV46" s="59">
        <v>913.87</v>
      </c>
      <c r="AW46" s="59">
        <v>629.66999999999996</v>
      </c>
      <c r="AX46" s="59">
        <v>956.26</v>
      </c>
      <c r="AY46" s="59">
        <v>956.09</v>
      </c>
      <c r="AZ46" s="59">
        <v>392.86</v>
      </c>
      <c r="BA46" s="59">
        <v>910.93</v>
      </c>
      <c r="BB46" s="59" t="s">
        <v>1820</v>
      </c>
      <c r="BC46" s="59">
        <v>942.76</v>
      </c>
      <c r="BD46" s="59" t="s">
        <v>1820</v>
      </c>
      <c r="BE46" s="59">
        <v>861.41</v>
      </c>
      <c r="BF46" s="59">
        <v>5.3742827149621579E-2</v>
      </c>
      <c r="BG46" s="59">
        <f>오르비누적테이블!BG46</f>
        <v>0</v>
      </c>
    </row>
    <row r="47" spans="1:59" hidden="1">
      <c r="A47" s="59" t="s">
        <v>1820</v>
      </c>
      <c r="B47" s="59">
        <v>565.88</v>
      </c>
      <c r="C47" s="59">
        <v>565.56999999999994</v>
      </c>
      <c r="D47" s="59">
        <v>501.91499999999996</v>
      </c>
      <c r="E47" s="59">
        <v>628.41499999999996</v>
      </c>
      <c r="F47" s="59">
        <v>628.41499999999996</v>
      </c>
      <c r="G47" s="59">
        <v>855.92499999999995</v>
      </c>
      <c r="H47" s="59">
        <v>846.19500000000005</v>
      </c>
      <c r="I47" s="59">
        <v>946.28499999999997</v>
      </c>
      <c r="J47" s="59">
        <v>439.255</v>
      </c>
      <c r="K47" s="59">
        <v>944.42000000000007</v>
      </c>
      <c r="L47" s="59">
        <v>566.22</v>
      </c>
      <c r="M47" s="59">
        <v>629.67999999999995</v>
      </c>
      <c r="N47" s="59" t="s">
        <v>1820</v>
      </c>
      <c r="O47" s="59">
        <v>629.19000000000005</v>
      </c>
      <c r="P47" s="59">
        <v>628.755</v>
      </c>
      <c r="Q47" s="59">
        <v>947.43499999999995</v>
      </c>
      <c r="R47" s="59">
        <v>944.42499999999995</v>
      </c>
      <c r="S47" s="59">
        <v>472.31</v>
      </c>
      <c r="T47" s="59">
        <v>948.21</v>
      </c>
      <c r="U47" s="59">
        <v>557.755</v>
      </c>
      <c r="V47" s="59">
        <v>506.29500000000002</v>
      </c>
      <c r="W47" s="59">
        <v>505.5</v>
      </c>
      <c r="X47" s="59">
        <v>943.68000000000006</v>
      </c>
      <c r="Y47" s="59">
        <v>630.27499999999998</v>
      </c>
      <c r="Z47" s="59">
        <v>188.87</v>
      </c>
      <c r="AA47" s="59">
        <v>505.5</v>
      </c>
      <c r="AB47" s="59">
        <v>630.27499999999998</v>
      </c>
      <c r="AC47" s="59">
        <v>731.26</v>
      </c>
      <c r="AD47" s="59">
        <v>957.75</v>
      </c>
      <c r="AE47" s="59">
        <v>639.10500000000002</v>
      </c>
      <c r="AF47" s="59">
        <v>782.60500000000002</v>
      </c>
      <c r="AG47" s="59">
        <v>818.41000000000008</v>
      </c>
      <c r="AH47" s="59">
        <v>730.41000000000008</v>
      </c>
      <c r="AI47" s="59">
        <v>829.54</v>
      </c>
      <c r="AJ47" s="59">
        <v>365.2</v>
      </c>
      <c r="AK47" s="59">
        <v>944.85500000000002</v>
      </c>
      <c r="AL47" s="59">
        <v>376.69</v>
      </c>
      <c r="AM47" s="59">
        <v>991.5</v>
      </c>
      <c r="AN47" s="59">
        <v>911.68000000000006</v>
      </c>
      <c r="AO47" s="59">
        <v>585.21</v>
      </c>
      <c r="AP47" s="59">
        <v>638.06500000000005</v>
      </c>
      <c r="AQ47" s="59">
        <v>914.07500000000005</v>
      </c>
      <c r="AR47" s="59">
        <v>818.41000000000008</v>
      </c>
      <c r="AS47" s="59">
        <v>537.09500000000003</v>
      </c>
      <c r="AT47" s="59" t="s">
        <v>1820</v>
      </c>
      <c r="AU47" s="59">
        <v>950.98</v>
      </c>
      <c r="AV47" s="59">
        <v>916.23</v>
      </c>
      <c r="AW47" s="59">
        <v>630.27499999999998</v>
      </c>
      <c r="AX47" s="59">
        <v>958.375</v>
      </c>
      <c r="AY47" s="59">
        <v>958.29</v>
      </c>
      <c r="AZ47" s="59">
        <v>393.82500000000005</v>
      </c>
      <c r="BA47" s="59">
        <v>913.01</v>
      </c>
      <c r="BB47" s="59" t="s">
        <v>1820</v>
      </c>
      <c r="BC47" s="59">
        <v>943.51</v>
      </c>
      <c r="BD47" s="59" t="s">
        <v>1820</v>
      </c>
      <c r="BE47" s="59">
        <v>861.69499999999994</v>
      </c>
      <c r="BF47" s="59">
        <v>5.1902319370524946E-2</v>
      </c>
      <c r="BG47" s="59">
        <f>오르비누적테이블!BG47</f>
        <v>0</v>
      </c>
    </row>
    <row r="48" spans="1:59" hidden="1">
      <c r="A48" s="59" t="s">
        <v>1820</v>
      </c>
      <c r="B48" s="59">
        <v>566.30999999999995</v>
      </c>
      <c r="C48" s="59">
        <v>566</v>
      </c>
      <c r="D48" s="59">
        <v>502.39</v>
      </c>
      <c r="E48" s="59">
        <v>628.89</v>
      </c>
      <c r="F48" s="59">
        <v>628.89</v>
      </c>
      <c r="G48" s="59">
        <v>856.59</v>
      </c>
      <c r="H48" s="59">
        <v>846.82</v>
      </c>
      <c r="I48" s="59">
        <v>947.03</v>
      </c>
      <c r="J48" s="59">
        <v>439.64</v>
      </c>
      <c r="K48" s="59">
        <v>945.15</v>
      </c>
      <c r="L48" s="59">
        <v>566.70000000000005</v>
      </c>
      <c r="M48" s="59">
        <v>630.17999999999995</v>
      </c>
      <c r="N48" s="59" t="s">
        <v>1820</v>
      </c>
      <c r="O48" s="59">
        <v>629.72</v>
      </c>
      <c r="P48" s="59">
        <v>629.23</v>
      </c>
      <c r="Q48" s="59">
        <v>948.25</v>
      </c>
      <c r="R48" s="59">
        <v>945.16</v>
      </c>
      <c r="S48" s="59">
        <v>472.68</v>
      </c>
      <c r="T48" s="59">
        <v>948.92</v>
      </c>
      <c r="U48" s="59">
        <v>558.26</v>
      </c>
      <c r="V48" s="59">
        <v>506.74</v>
      </c>
      <c r="W48" s="59">
        <v>506</v>
      </c>
      <c r="X48" s="59">
        <v>944.73</v>
      </c>
      <c r="Y48" s="59">
        <v>630.88</v>
      </c>
      <c r="Z48" s="59">
        <v>189.04</v>
      </c>
      <c r="AA48" s="59">
        <v>506</v>
      </c>
      <c r="AB48" s="59">
        <v>630.88</v>
      </c>
      <c r="AC48" s="59">
        <v>732.94</v>
      </c>
      <c r="AD48" s="59">
        <v>959.2</v>
      </c>
      <c r="AE48" s="59">
        <v>640.55999999999995</v>
      </c>
      <c r="AF48" s="59">
        <v>783.02</v>
      </c>
      <c r="AG48" s="59">
        <v>820.57</v>
      </c>
      <c r="AH48" s="59">
        <v>732.07</v>
      </c>
      <c r="AI48" s="59">
        <v>831.22</v>
      </c>
      <c r="AJ48" s="59">
        <v>366.03</v>
      </c>
      <c r="AK48" s="59">
        <v>945.68</v>
      </c>
      <c r="AL48" s="59">
        <v>377.04</v>
      </c>
      <c r="AM48" s="59">
        <v>991.92</v>
      </c>
      <c r="AN48" s="59">
        <v>913.88</v>
      </c>
      <c r="AO48" s="59">
        <v>585.70000000000005</v>
      </c>
      <c r="AP48" s="59">
        <v>639.53</v>
      </c>
      <c r="AQ48" s="59">
        <v>916.18</v>
      </c>
      <c r="AR48" s="59">
        <v>820.57</v>
      </c>
      <c r="AS48" s="59">
        <v>537.63</v>
      </c>
      <c r="AT48" s="59" t="s">
        <v>1820</v>
      </c>
      <c r="AU48" s="59">
        <v>951.67</v>
      </c>
      <c r="AV48" s="59">
        <v>918.59</v>
      </c>
      <c r="AW48" s="59">
        <v>630.88</v>
      </c>
      <c r="AX48" s="59">
        <v>960.49</v>
      </c>
      <c r="AY48" s="59">
        <v>960.49</v>
      </c>
      <c r="AZ48" s="59">
        <v>394.79</v>
      </c>
      <c r="BA48" s="59">
        <v>915.09</v>
      </c>
      <c r="BB48" s="59" t="s">
        <v>1820</v>
      </c>
      <c r="BC48" s="59">
        <v>944.26</v>
      </c>
      <c r="BD48" s="59" t="s">
        <v>1820</v>
      </c>
      <c r="BE48" s="59">
        <v>861.98</v>
      </c>
      <c r="BF48" s="59">
        <v>5.0061811591428321E-2</v>
      </c>
      <c r="BG48" s="59">
        <f>오르비누적테이블!BG48</f>
        <v>0</v>
      </c>
    </row>
    <row r="49" spans="1:59" hidden="1">
      <c r="A49" s="59" t="s">
        <v>1820</v>
      </c>
      <c r="B49" s="59">
        <v>566.91999999999996</v>
      </c>
      <c r="C49" s="59">
        <v>566.61</v>
      </c>
      <c r="D49" s="59">
        <v>502.66499999999996</v>
      </c>
      <c r="E49" s="59">
        <v>629.56500000000005</v>
      </c>
      <c r="F49" s="59">
        <v>629.56500000000005</v>
      </c>
      <c r="G49" s="59">
        <v>857.52500000000009</v>
      </c>
      <c r="H49" s="59">
        <v>847.75500000000011</v>
      </c>
      <c r="I49" s="59">
        <v>947.98500000000001</v>
      </c>
      <c r="J49" s="59">
        <v>439.97500000000002</v>
      </c>
      <c r="K49" s="59">
        <v>946.14499999999998</v>
      </c>
      <c r="L49" s="59">
        <v>567.11</v>
      </c>
      <c r="M49" s="59">
        <v>630.70499999999993</v>
      </c>
      <c r="N49" s="59" t="s">
        <v>1820</v>
      </c>
      <c r="O49" s="59">
        <v>630.18499999999995</v>
      </c>
      <c r="P49" s="59">
        <v>629.90499999999997</v>
      </c>
      <c r="Q49" s="59">
        <v>948.91000000000008</v>
      </c>
      <c r="R49" s="59">
        <v>946.15</v>
      </c>
      <c r="S49" s="59">
        <v>472.91499999999996</v>
      </c>
      <c r="T49" s="59">
        <v>949.63</v>
      </c>
      <c r="U49" s="59">
        <v>558.70499999999993</v>
      </c>
      <c r="V49" s="59">
        <v>507.28</v>
      </c>
      <c r="W49" s="59">
        <v>506.5</v>
      </c>
      <c r="X49" s="59">
        <v>945.93499999999995</v>
      </c>
      <c r="Y49" s="59">
        <v>631.36</v>
      </c>
      <c r="Z49" s="59">
        <v>189.18</v>
      </c>
      <c r="AA49" s="59">
        <v>506.5</v>
      </c>
      <c r="AB49" s="59">
        <v>631.36</v>
      </c>
      <c r="AC49" s="59">
        <v>734.24</v>
      </c>
      <c r="AD49" s="59">
        <v>960.1</v>
      </c>
      <c r="AE49" s="59">
        <v>641.45000000000005</v>
      </c>
      <c r="AF49" s="59">
        <v>783.27499999999998</v>
      </c>
      <c r="AG49" s="59">
        <v>822.16000000000008</v>
      </c>
      <c r="AH49" s="59">
        <v>733.745</v>
      </c>
      <c r="AI49" s="59">
        <v>832.25</v>
      </c>
      <c r="AJ49" s="59">
        <v>366.495</v>
      </c>
      <c r="AK49" s="59">
        <v>946.57999999999993</v>
      </c>
      <c r="AL49" s="59">
        <v>377.47500000000002</v>
      </c>
      <c r="AM49" s="59">
        <v>992.19</v>
      </c>
      <c r="AN49" s="59">
        <v>915.59500000000003</v>
      </c>
      <c r="AO49" s="59">
        <v>586.34</v>
      </c>
      <c r="AP49" s="59">
        <v>640.57999999999993</v>
      </c>
      <c r="AQ49" s="59">
        <v>917.8</v>
      </c>
      <c r="AR49" s="59">
        <v>822.16000000000008</v>
      </c>
      <c r="AS49" s="59">
        <v>538.16000000000008</v>
      </c>
      <c r="AT49" s="59" t="s">
        <v>1820</v>
      </c>
      <c r="AU49" s="59">
        <v>952.23</v>
      </c>
      <c r="AV49" s="59">
        <v>920.48</v>
      </c>
      <c r="AW49" s="59">
        <v>631.36</v>
      </c>
      <c r="AX49" s="59">
        <v>962.15499999999997</v>
      </c>
      <c r="AY49" s="59">
        <v>962.47500000000002</v>
      </c>
      <c r="AZ49" s="59">
        <v>395.27499999999998</v>
      </c>
      <c r="BA49" s="59">
        <v>917.18000000000006</v>
      </c>
      <c r="BB49" s="59" t="s">
        <v>1820</v>
      </c>
      <c r="BC49" s="59">
        <v>945.41</v>
      </c>
      <c r="BD49" s="59" t="s">
        <v>1820</v>
      </c>
      <c r="BE49" s="59">
        <v>862.77500000000009</v>
      </c>
      <c r="BF49" s="59">
        <v>4.8589405368151012E-2</v>
      </c>
      <c r="BG49" s="59">
        <f>오르비누적테이블!BG49</f>
        <v>0</v>
      </c>
    </row>
    <row r="50" spans="1:59" hidden="1">
      <c r="A50" s="59" t="s">
        <v>1820</v>
      </c>
      <c r="B50" s="59">
        <v>567.53</v>
      </c>
      <c r="C50" s="59">
        <v>567.22</v>
      </c>
      <c r="D50" s="59">
        <v>502.94</v>
      </c>
      <c r="E50" s="59">
        <v>630.24</v>
      </c>
      <c r="F50" s="59">
        <v>630.24</v>
      </c>
      <c r="G50" s="59">
        <v>858.46</v>
      </c>
      <c r="H50" s="59">
        <v>848.69</v>
      </c>
      <c r="I50" s="59">
        <v>948.94</v>
      </c>
      <c r="J50" s="59">
        <v>440.31</v>
      </c>
      <c r="K50" s="59">
        <v>947.14</v>
      </c>
      <c r="L50" s="59">
        <v>567.52</v>
      </c>
      <c r="M50" s="59">
        <v>631.23</v>
      </c>
      <c r="N50" s="59" t="s">
        <v>1820</v>
      </c>
      <c r="O50" s="59">
        <v>630.65</v>
      </c>
      <c r="P50" s="59">
        <v>630.58000000000004</v>
      </c>
      <c r="Q50" s="59">
        <v>949.57</v>
      </c>
      <c r="R50" s="59">
        <v>947.14</v>
      </c>
      <c r="S50" s="59">
        <v>473.15</v>
      </c>
      <c r="T50" s="59">
        <v>950.34</v>
      </c>
      <c r="U50" s="59">
        <v>559.15</v>
      </c>
      <c r="V50" s="59">
        <v>507.82</v>
      </c>
      <c r="W50" s="59">
        <v>507</v>
      </c>
      <c r="X50" s="59">
        <v>947.14</v>
      </c>
      <c r="Y50" s="59">
        <v>631.84</v>
      </c>
      <c r="Z50" s="59">
        <v>189.32</v>
      </c>
      <c r="AA50" s="59">
        <v>507</v>
      </c>
      <c r="AB50" s="59">
        <v>631.84</v>
      </c>
      <c r="AC50" s="59">
        <v>735.54</v>
      </c>
      <c r="AD50" s="59">
        <v>961</v>
      </c>
      <c r="AE50" s="59">
        <v>642.34</v>
      </c>
      <c r="AF50" s="59">
        <v>783.53</v>
      </c>
      <c r="AG50" s="59">
        <v>823.75</v>
      </c>
      <c r="AH50" s="59">
        <v>735.42</v>
      </c>
      <c r="AI50" s="59">
        <v>833.28</v>
      </c>
      <c r="AJ50" s="59">
        <v>366.96</v>
      </c>
      <c r="AK50" s="59">
        <v>947.48</v>
      </c>
      <c r="AL50" s="59">
        <v>377.91</v>
      </c>
      <c r="AM50" s="59">
        <v>992.46</v>
      </c>
      <c r="AN50" s="59">
        <v>917.31</v>
      </c>
      <c r="AO50" s="59">
        <v>586.98</v>
      </c>
      <c r="AP50" s="59">
        <v>641.63</v>
      </c>
      <c r="AQ50" s="59">
        <v>919.42</v>
      </c>
      <c r="AR50" s="59">
        <v>823.75</v>
      </c>
      <c r="AS50" s="59">
        <v>538.69000000000005</v>
      </c>
      <c r="AT50" s="59" t="s">
        <v>1820</v>
      </c>
      <c r="AU50" s="59">
        <v>952.79</v>
      </c>
      <c r="AV50" s="59">
        <v>922.37</v>
      </c>
      <c r="AW50" s="59">
        <v>631.84</v>
      </c>
      <c r="AX50" s="59">
        <v>963.82</v>
      </c>
      <c r="AY50" s="59">
        <v>964.46</v>
      </c>
      <c r="AZ50" s="59">
        <v>395.76</v>
      </c>
      <c r="BA50" s="59">
        <v>919.27</v>
      </c>
      <c r="BB50" s="59" t="s">
        <v>1820</v>
      </c>
      <c r="BC50" s="59">
        <v>946.56</v>
      </c>
      <c r="BD50" s="59" t="s">
        <v>1820</v>
      </c>
      <c r="BE50" s="59">
        <v>863.57</v>
      </c>
      <c r="BF50" s="59">
        <v>4.711699914487371E-2</v>
      </c>
      <c r="BG50" s="59">
        <f>오르비누적테이블!BG50</f>
        <v>0</v>
      </c>
    </row>
    <row r="51" spans="1:59" hidden="1">
      <c r="A51" s="59" t="s">
        <v>1820</v>
      </c>
      <c r="B51" s="59">
        <v>567.93000000000006</v>
      </c>
      <c r="C51" s="59">
        <v>567.59500000000003</v>
      </c>
      <c r="D51" s="59">
        <v>503.40499999999997</v>
      </c>
      <c r="E51" s="59">
        <v>630.87</v>
      </c>
      <c r="F51" s="59">
        <v>630.87</v>
      </c>
      <c r="G51" s="59">
        <v>859.33500000000004</v>
      </c>
      <c r="H51" s="59">
        <v>849.50500000000011</v>
      </c>
      <c r="I51" s="59">
        <v>949.55</v>
      </c>
      <c r="J51" s="59">
        <v>440.64</v>
      </c>
      <c r="K51" s="59">
        <v>948.08500000000004</v>
      </c>
      <c r="L51" s="59">
        <v>568.09500000000003</v>
      </c>
      <c r="M51" s="59">
        <v>631.86</v>
      </c>
      <c r="N51" s="59" t="s">
        <v>1820</v>
      </c>
      <c r="O51" s="59">
        <v>631.25</v>
      </c>
      <c r="P51" s="59">
        <v>631.02500000000009</v>
      </c>
      <c r="Q51" s="59">
        <v>950.50500000000011</v>
      </c>
      <c r="R51" s="59">
        <v>948.08500000000004</v>
      </c>
      <c r="S51" s="59">
        <v>473.495</v>
      </c>
      <c r="T51" s="59">
        <v>951.38</v>
      </c>
      <c r="U51" s="59">
        <v>559.72499999999991</v>
      </c>
      <c r="V51" s="59">
        <v>508.31</v>
      </c>
      <c r="W51" s="59">
        <v>507.5</v>
      </c>
      <c r="X51" s="59">
        <v>948.28499999999997</v>
      </c>
      <c r="Y51" s="59">
        <v>632.5</v>
      </c>
      <c r="Z51" s="59">
        <v>189.51999999999998</v>
      </c>
      <c r="AA51" s="59">
        <v>507.5</v>
      </c>
      <c r="AB51" s="59">
        <v>632.5</v>
      </c>
      <c r="AC51" s="59">
        <v>737.06500000000005</v>
      </c>
      <c r="AD51" s="59">
        <v>961.7</v>
      </c>
      <c r="AE51" s="59">
        <v>643.995</v>
      </c>
      <c r="AF51" s="59">
        <v>783.74</v>
      </c>
      <c r="AG51" s="59">
        <v>824.3</v>
      </c>
      <c r="AH51" s="59">
        <v>737.09500000000003</v>
      </c>
      <c r="AI51" s="59">
        <v>834.93000000000006</v>
      </c>
      <c r="AJ51" s="59">
        <v>367.79999999999995</v>
      </c>
      <c r="AK51" s="59">
        <v>948.43000000000006</v>
      </c>
      <c r="AL51" s="59">
        <v>378.31500000000005</v>
      </c>
      <c r="AM51" s="59">
        <v>992.67499999999995</v>
      </c>
      <c r="AN51" s="59">
        <v>919.35500000000002</v>
      </c>
      <c r="AO51" s="59">
        <v>587.80999999999995</v>
      </c>
      <c r="AP51" s="59">
        <v>642.20000000000005</v>
      </c>
      <c r="AQ51" s="59">
        <v>921.32500000000005</v>
      </c>
      <c r="AR51" s="59">
        <v>824.3</v>
      </c>
      <c r="AS51" s="59">
        <v>539.22</v>
      </c>
      <c r="AT51" s="59" t="s">
        <v>1820</v>
      </c>
      <c r="AU51" s="59">
        <v>953.90499999999997</v>
      </c>
      <c r="AV51" s="59">
        <v>924.255</v>
      </c>
      <c r="AW51" s="59">
        <v>632.5</v>
      </c>
      <c r="AX51" s="59">
        <v>965.96500000000003</v>
      </c>
      <c r="AY51" s="59">
        <v>966.44499999999994</v>
      </c>
      <c r="AZ51" s="59">
        <v>396.24</v>
      </c>
      <c r="BA51" s="59">
        <v>921.36500000000001</v>
      </c>
      <c r="BB51" s="59" t="s">
        <v>1820</v>
      </c>
      <c r="BC51" s="59">
        <v>947.71499999999992</v>
      </c>
      <c r="BD51" s="59" t="s">
        <v>1820</v>
      </c>
      <c r="BE51" s="59">
        <v>864.37</v>
      </c>
      <c r="BF51" s="59">
        <v>4.4908389809957754E-2</v>
      </c>
      <c r="BG51" s="59">
        <f>오르비누적테이블!BG51</f>
        <v>0</v>
      </c>
    </row>
    <row r="52" spans="1:59" hidden="1">
      <c r="A52" s="59" t="s">
        <v>1820</v>
      </c>
      <c r="B52" s="59">
        <v>568.33000000000004</v>
      </c>
      <c r="C52" s="59">
        <v>567.97</v>
      </c>
      <c r="D52" s="59">
        <v>503.87</v>
      </c>
      <c r="E52" s="59">
        <v>631.5</v>
      </c>
      <c r="F52" s="59">
        <v>631.5</v>
      </c>
      <c r="G52" s="59">
        <v>860.21</v>
      </c>
      <c r="H52" s="59">
        <v>850.32</v>
      </c>
      <c r="I52" s="59">
        <v>950.16</v>
      </c>
      <c r="J52" s="59">
        <v>440.97</v>
      </c>
      <c r="K52" s="59">
        <v>949.03</v>
      </c>
      <c r="L52" s="59">
        <v>568.66999999999996</v>
      </c>
      <c r="M52" s="59">
        <v>632.49</v>
      </c>
      <c r="N52" s="59" t="s">
        <v>1820</v>
      </c>
      <c r="O52" s="59">
        <v>631.85</v>
      </c>
      <c r="P52" s="59">
        <v>631.47</v>
      </c>
      <c r="Q52" s="59">
        <v>951.44</v>
      </c>
      <c r="R52" s="59">
        <v>949.03</v>
      </c>
      <c r="S52" s="59">
        <v>473.84</v>
      </c>
      <c r="T52" s="59">
        <v>952.42</v>
      </c>
      <c r="U52" s="59">
        <v>560.29999999999995</v>
      </c>
      <c r="V52" s="59">
        <v>508.8</v>
      </c>
      <c r="W52" s="59">
        <v>508</v>
      </c>
      <c r="X52" s="59">
        <v>949.43</v>
      </c>
      <c r="Y52" s="59">
        <v>633.16</v>
      </c>
      <c r="Z52" s="59">
        <v>189.72</v>
      </c>
      <c r="AA52" s="59">
        <v>508</v>
      </c>
      <c r="AB52" s="59">
        <v>633.16</v>
      </c>
      <c r="AC52" s="59">
        <v>738.59</v>
      </c>
      <c r="AD52" s="59">
        <v>962.4</v>
      </c>
      <c r="AE52" s="59">
        <v>645.65</v>
      </c>
      <c r="AF52" s="59">
        <v>783.95</v>
      </c>
      <c r="AG52" s="59">
        <v>824.85</v>
      </c>
      <c r="AH52" s="59">
        <v>738.77</v>
      </c>
      <c r="AI52" s="59">
        <v>836.58</v>
      </c>
      <c r="AJ52" s="59">
        <v>368.64</v>
      </c>
      <c r="AK52" s="59">
        <v>949.38</v>
      </c>
      <c r="AL52" s="59">
        <v>378.72</v>
      </c>
      <c r="AM52" s="59">
        <v>992.89</v>
      </c>
      <c r="AN52" s="59">
        <v>921.4</v>
      </c>
      <c r="AO52" s="59">
        <v>588.64</v>
      </c>
      <c r="AP52" s="59">
        <v>642.77</v>
      </c>
      <c r="AQ52" s="59">
        <v>923.23</v>
      </c>
      <c r="AR52" s="59">
        <v>824.85</v>
      </c>
      <c r="AS52" s="59">
        <v>539.75</v>
      </c>
      <c r="AT52" s="59" t="s">
        <v>1820</v>
      </c>
      <c r="AU52" s="59">
        <v>955.02</v>
      </c>
      <c r="AV52" s="59">
        <v>926.14</v>
      </c>
      <c r="AW52" s="59">
        <v>633.16</v>
      </c>
      <c r="AX52" s="59">
        <v>968.11</v>
      </c>
      <c r="AY52" s="59">
        <v>968.43</v>
      </c>
      <c r="AZ52" s="59">
        <v>396.72</v>
      </c>
      <c r="BA52" s="59">
        <v>923.46</v>
      </c>
      <c r="BB52" s="59" t="s">
        <v>1820</v>
      </c>
      <c r="BC52" s="59">
        <v>948.87</v>
      </c>
      <c r="BD52" s="59" t="s">
        <v>1820</v>
      </c>
      <c r="BE52" s="59">
        <v>865.17</v>
      </c>
      <c r="BF52" s="59">
        <v>4.2699780475041797E-2</v>
      </c>
      <c r="BG52" s="59">
        <f>오르비누적테이블!BG52</f>
        <v>0</v>
      </c>
    </row>
    <row r="53" spans="1:59" hidden="1">
      <c r="A53" s="59" t="s">
        <v>1820</v>
      </c>
      <c r="B53" s="59">
        <v>569.09</v>
      </c>
      <c r="C53" s="59">
        <v>568.72500000000002</v>
      </c>
      <c r="D53" s="59">
        <v>504.38</v>
      </c>
      <c r="E53" s="59">
        <v>632.125</v>
      </c>
      <c r="F53" s="59">
        <v>632.125</v>
      </c>
      <c r="G53" s="59">
        <v>861.08</v>
      </c>
      <c r="H53" s="59">
        <v>851.245</v>
      </c>
      <c r="I53" s="59">
        <v>951.42</v>
      </c>
      <c r="J53" s="59">
        <v>441.45500000000004</v>
      </c>
      <c r="K53" s="59">
        <v>949.96499999999992</v>
      </c>
      <c r="L53" s="59">
        <v>569.09999999999991</v>
      </c>
      <c r="M53" s="59">
        <v>633.05999999999995</v>
      </c>
      <c r="N53" s="59" t="s">
        <v>1820</v>
      </c>
      <c r="O53" s="59">
        <v>632.45000000000005</v>
      </c>
      <c r="P53" s="59">
        <v>632.31500000000005</v>
      </c>
      <c r="Q53" s="59">
        <v>952.2</v>
      </c>
      <c r="R53" s="59">
        <v>949.98500000000001</v>
      </c>
      <c r="S53" s="59">
        <v>474.16499999999996</v>
      </c>
      <c r="T53" s="59">
        <v>953.46499999999992</v>
      </c>
      <c r="U53" s="59">
        <v>560.67999999999995</v>
      </c>
      <c r="V53" s="59">
        <v>509.38</v>
      </c>
      <c r="W53" s="59">
        <v>508.5</v>
      </c>
      <c r="X53" s="59">
        <v>950.57500000000005</v>
      </c>
      <c r="Y53" s="59">
        <v>633.69000000000005</v>
      </c>
      <c r="Z53" s="59">
        <v>189.875</v>
      </c>
      <c r="AA53" s="59">
        <v>508.5</v>
      </c>
      <c r="AB53" s="59">
        <v>633.69000000000005</v>
      </c>
      <c r="AC53" s="59">
        <v>740.11</v>
      </c>
      <c r="AD53" s="59">
        <v>964.005</v>
      </c>
      <c r="AE53" s="59">
        <v>647.30999999999995</v>
      </c>
      <c r="AF53" s="59">
        <v>784.52</v>
      </c>
      <c r="AG53" s="59">
        <v>827.15499999999997</v>
      </c>
      <c r="AH53" s="59">
        <v>740.44</v>
      </c>
      <c r="AI53" s="59">
        <v>838.23</v>
      </c>
      <c r="AJ53" s="59">
        <v>369.47500000000002</v>
      </c>
      <c r="AK53" s="59">
        <v>950.39</v>
      </c>
      <c r="AL53" s="59">
        <v>379.11500000000001</v>
      </c>
      <c r="AM53" s="59">
        <v>993.54500000000007</v>
      </c>
      <c r="AN53" s="59">
        <v>923.44</v>
      </c>
      <c r="AO53" s="59">
        <v>589.01</v>
      </c>
      <c r="AP53" s="59">
        <v>644.42499999999995</v>
      </c>
      <c r="AQ53" s="59">
        <v>925.34500000000003</v>
      </c>
      <c r="AR53" s="59">
        <v>827.15499999999997</v>
      </c>
      <c r="AS53" s="59">
        <v>540.27499999999998</v>
      </c>
      <c r="AT53" s="59" t="s">
        <v>1820</v>
      </c>
      <c r="AU53" s="59">
        <v>956.13499999999999</v>
      </c>
      <c r="AV53" s="59">
        <v>928.03</v>
      </c>
      <c r="AW53" s="59">
        <v>633.69000000000005</v>
      </c>
      <c r="AX53" s="59">
        <v>970.255</v>
      </c>
      <c r="AY53" s="59">
        <v>970.41499999999996</v>
      </c>
      <c r="AZ53" s="59">
        <v>398.41</v>
      </c>
      <c r="BA53" s="59">
        <v>925.55</v>
      </c>
      <c r="BB53" s="59" t="s">
        <v>1820</v>
      </c>
      <c r="BC53" s="59">
        <v>950.02</v>
      </c>
      <c r="BD53" s="59" t="s">
        <v>1820</v>
      </c>
      <c r="BE53" s="59">
        <v>865.96499999999992</v>
      </c>
      <c r="BF53" s="59">
        <v>4.0491171140125848E-2</v>
      </c>
      <c r="BG53" s="59">
        <f>오르비누적테이블!BG53</f>
        <v>0</v>
      </c>
    </row>
    <row r="54" spans="1:59" hidden="1">
      <c r="A54" s="59" t="s">
        <v>1820</v>
      </c>
      <c r="B54" s="59">
        <v>569.85</v>
      </c>
      <c r="C54" s="59">
        <v>569.48</v>
      </c>
      <c r="D54" s="59">
        <v>504.89</v>
      </c>
      <c r="E54" s="59">
        <v>632.75</v>
      </c>
      <c r="F54" s="59">
        <v>632.75</v>
      </c>
      <c r="G54" s="59">
        <v>861.95</v>
      </c>
      <c r="H54" s="59">
        <v>852.17</v>
      </c>
      <c r="I54" s="59">
        <v>952.68</v>
      </c>
      <c r="J54" s="59">
        <v>441.94</v>
      </c>
      <c r="K54" s="59">
        <v>950.9</v>
      </c>
      <c r="L54" s="59">
        <v>569.53</v>
      </c>
      <c r="M54" s="59">
        <v>633.63</v>
      </c>
      <c r="N54" s="59" t="s">
        <v>1820</v>
      </c>
      <c r="O54" s="59">
        <v>633.04999999999995</v>
      </c>
      <c r="P54" s="59">
        <v>633.16</v>
      </c>
      <c r="Q54" s="59">
        <v>952.96</v>
      </c>
      <c r="R54" s="59">
        <v>950.94</v>
      </c>
      <c r="S54" s="59">
        <v>474.49</v>
      </c>
      <c r="T54" s="59">
        <v>954.51</v>
      </c>
      <c r="U54" s="59">
        <v>561.05999999999995</v>
      </c>
      <c r="V54" s="59">
        <v>509.96</v>
      </c>
      <c r="W54" s="59">
        <v>509</v>
      </c>
      <c r="X54" s="59">
        <v>951.72</v>
      </c>
      <c r="Y54" s="59">
        <v>634.22</v>
      </c>
      <c r="Z54" s="59">
        <v>190.03</v>
      </c>
      <c r="AA54" s="59">
        <v>509</v>
      </c>
      <c r="AB54" s="59">
        <v>634.22</v>
      </c>
      <c r="AC54" s="59">
        <v>741.63</v>
      </c>
      <c r="AD54" s="59">
        <v>965.61</v>
      </c>
      <c r="AE54" s="59">
        <v>648.97</v>
      </c>
      <c r="AF54" s="59">
        <v>785.09</v>
      </c>
      <c r="AG54" s="59">
        <v>829.46</v>
      </c>
      <c r="AH54" s="59">
        <v>742.11</v>
      </c>
      <c r="AI54" s="59">
        <v>839.88</v>
      </c>
      <c r="AJ54" s="59">
        <v>370.31</v>
      </c>
      <c r="AK54" s="59">
        <v>951.4</v>
      </c>
      <c r="AL54" s="59">
        <v>379.51</v>
      </c>
      <c r="AM54" s="59">
        <v>994.2</v>
      </c>
      <c r="AN54" s="59">
        <v>925.48</v>
      </c>
      <c r="AO54" s="59">
        <v>589.38</v>
      </c>
      <c r="AP54" s="59">
        <v>646.08000000000004</v>
      </c>
      <c r="AQ54" s="59">
        <v>927.46</v>
      </c>
      <c r="AR54" s="59">
        <v>829.46</v>
      </c>
      <c r="AS54" s="59">
        <v>540.79999999999995</v>
      </c>
      <c r="AT54" s="59" t="s">
        <v>1820</v>
      </c>
      <c r="AU54" s="59">
        <v>957.25</v>
      </c>
      <c r="AV54" s="59">
        <v>929.92</v>
      </c>
      <c r="AW54" s="59">
        <v>634.22</v>
      </c>
      <c r="AX54" s="59">
        <v>972.4</v>
      </c>
      <c r="AY54" s="59">
        <v>972.4</v>
      </c>
      <c r="AZ54" s="59">
        <v>400.1</v>
      </c>
      <c r="BA54" s="59">
        <v>927.64</v>
      </c>
      <c r="BB54" s="59" t="s">
        <v>1820</v>
      </c>
      <c r="BC54" s="59">
        <v>951.17</v>
      </c>
      <c r="BD54" s="59" t="s">
        <v>1820</v>
      </c>
      <c r="BE54" s="59">
        <v>866.76</v>
      </c>
      <c r="BF54" s="59">
        <v>3.8282561805209891E-2</v>
      </c>
      <c r="BG54" s="59">
        <f>오르비누적테이블!BG54</f>
        <v>0</v>
      </c>
    </row>
    <row r="55" spans="1:59" hidden="1">
      <c r="A55" s="59" t="s">
        <v>1820</v>
      </c>
      <c r="B55" s="59">
        <v>570.26</v>
      </c>
      <c r="C55" s="59">
        <v>569.88</v>
      </c>
      <c r="D55" s="59">
        <v>505.39499999999998</v>
      </c>
      <c r="E55" s="59">
        <v>633.20000000000005</v>
      </c>
      <c r="F55" s="59">
        <v>633.20000000000005</v>
      </c>
      <c r="G55" s="59">
        <v>862.54</v>
      </c>
      <c r="H55" s="59">
        <v>852.69499999999994</v>
      </c>
      <c r="I55" s="59">
        <v>953.36999999999989</v>
      </c>
      <c r="J55" s="59">
        <v>442.39499999999998</v>
      </c>
      <c r="K55" s="59">
        <v>951.60500000000002</v>
      </c>
      <c r="L55" s="59">
        <v>570.14</v>
      </c>
      <c r="M55" s="59">
        <v>634.28</v>
      </c>
      <c r="N55" s="59" t="s">
        <v>1820</v>
      </c>
      <c r="O55" s="59">
        <v>633.65</v>
      </c>
      <c r="P55" s="59">
        <v>633.62</v>
      </c>
      <c r="Q55" s="59">
        <v>953.995</v>
      </c>
      <c r="R55" s="59">
        <v>951.625</v>
      </c>
      <c r="S55" s="59">
        <v>474.90999999999997</v>
      </c>
      <c r="T55" s="59">
        <v>955.55</v>
      </c>
      <c r="U55" s="59">
        <v>561.56500000000005</v>
      </c>
      <c r="V55" s="59">
        <v>510.46500000000003</v>
      </c>
      <c r="W55" s="59">
        <v>509.5</v>
      </c>
      <c r="X55" s="59">
        <v>951.90000000000009</v>
      </c>
      <c r="Y55" s="59">
        <v>635.05999999999995</v>
      </c>
      <c r="Z55" s="59">
        <v>190.32</v>
      </c>
      <c r="AA55" s="59">
        <v>509.5</v>
      </c>
      <c r="AB55" s="59">
        <v>635.05999999999995</v>
      </c>
      <c r="AC55" s="59">
        <v>743.49</v>
      </c>
      <c r="AD55" s="59">
        <v>967.21</v>
      </c>
      <c r="AE55" s="59">
        <v>650.625</v>
      </c>
      <c r="AF55" s="59">
        <v>785.72500000000002</v>
      </c>
      <c r="AG55" s="59">
        <v>831.7650000000001</v>
      </c>
      <c r="AH55" s="59">
        <v>743.78500000000008</v>
      </c>
      <c r="AI55" s="59">
        <v>842.32999999999993</v>
      </c>
      <c r="AJ55" s="59">
        <v>371.52</v>
      </c>
      <c r="AK55" s="59">
        <v>952.78</v>
      </c>
      <c r="AL55" s="59">
        <v>379.94</v>
      </c>
      <c r="AM55" s="59">
        <v>994.85500000000002</v>
      </c>
      <c r="AN55" s="59">
        <v>927.84</v>
      </c>
      <c r="AO55" s="59">
        <v>590.17499999999995</v>
      </c>
      <c r="AP55" s="59">
        <v>647.73</v>
      </c>
      <c r="AQ55" s="59">
        <v>929.56999999999994</v>
      </c>
      <c r="AR55" s="59">
        <v>831.7650000000001</v>
      </c>
      <c r="AS55" s="59">
        <v>541.33999999999992</v>
      </c>
      <c r="AT55" s="59" t="s">
        <v>1820</v>
      </c>
      <c r="AU55" s="59">
        <v>958.14</v>
      </c>
      <c r="AV55" s="59">
        <v>931.80500000000006</v>
      </c>
      <c r="AW55" s="59">
        <v>635.05999999999995</v>
      </c>
      <c r="AX55" s="59">
        <v>974.875</v>
      </c>
      <c r="AY55" s="59">
        <v>974.15</v>
      </c>
      <c r="AZ55" s="59">
        <v>400.85</v>
      </c>
      <c r="BA55" s="59">
        <v>929.73</v>
      </c>
      <c r="BB55" s="59" t="s">
        <v>1820</v>
      </c>
      <c r="BC55" s="59">
        <v>951.57500000000005</v>
      </c>
      <c r="BD55" s="59" t="s">
        <v>1820</v>
      </c>
      <c r="BE55" s="59">
        <v>867.06</v>
      </c>
      <c r="BF55" s="59">
        <v>3.6810155581932583E-2</v>
      </c>
      <c r="BG55" s="59">
        <f>오르비누적테이블!BG55</f>
        <v>0</v>
      </c>
    </row>
    <row r="56" spans="1:59" hidden="1">
      <c r="A56" s="59" t="s">
        <v>1820</v>
      </c>
      <c r="B56" s="59">
        <v>570.66999999999996</v>
      </c>
      <c r="C56" s="59">
        <v>570.28</v>
      </c>
      <c r="D56" s="59">
        <v>505.9</v>
      </c>
      <c r="E56" s="59">
        <v>633.65</v>
      </c>
      <c r="F56" s="59">
        <v>633.65</v>
      </c>
      <c r="G56" s="59">
        <v>863.13</v>
      </c>
      <c r="H56" s="59">
        <v>853.22</v>
      </c>
      <c r="I56" s="59">
        <v>954.06</v>
      </c>
      <c r="J56" s="59">
        <v>442.85</v>
      </c>
      <c r="K56" s="59">
        <v>952.31</v>
      </c>
      <c r="L56" s="59">
        <v>570.75</v>
      </c>
      <c r="M56" s="59">
        <v>634.92999999999995</v>
      </c>
      <c r="N56" s="59" t="s">
        <v>1820</v>
      </c>
      <c r="O56" s="59">
        <v>634.25</v>
      </c>
      <c r="P56" s="59">
        <v>634.08000000000004</v>
      </c>
      <c r="Q56" s="59">
        <v>955.03</v>
      </c>
      <c r="R56" s="59">
        <v>952.31</v>
      </c>
      <c r="S56" s="59">
        <v>475.33</v>
      </c>
      <c r="T56" s="59">
        <v>956.59</v>
      </c>
      <c r="U56" s="59">
        <v>562.07000000000005</v>
      </c>
      <c r="V56" s="59">
        <v>510.97</v>
      </c>
      <c r="W56" s="59">
        <v>510</v>
      </c>
      <c r="X56" s="59">
        <v>952.08</v>
      </c>
      <c r="Y56" s="59">
        <v>635.9</v>
      </c>
      <c r="Z56" s="59">
        <v>190.61</v>
      </c>
      <c r="AA56" s="59">
        <v>510</v>
      </c>
      <c r="AB56" s="59">
        <v>635.9</v>
      </c>
      <c r="AC56" s="59">
        <v>745.35</v>
      </c>
      <c r="AD56" s="59">
        <v>968.81</v>
      </c>
      <c r="AE56" s="59">
        <v>652.28</v>
      </c>
      <c r="AF56" s="59">
        <v>786.36</v>
      </c>
      <c r="AG56" s="59">
        <v>834.07</v>
      </c>
      <c r="AH56" s="59">
        <v>745.46</v>
      </c>
      <c r="AI56" s="59">
        <v>844.78</v>
      </c>
      <c r="AJ56" s="59">
        <v>372.73</v>
      </c>
      <c r="AK56" s="59">
        <v>954.16</v>
      </c>
      <c r="AL56" s="59">
        <v>380.37</v>
      </c>
      <c r="AM56" s="59">
        <v>995.51</v>
      </c>
      <c r="AN56" s="59">
        <v>930.2</v>
      </c>
      <c r="AO56" s="59">
        <v>590.97</v>
      </c>
      <c r="AP56" s="59">
        <v>649.38</v>
      </c>
      <c r="AQ56" s="59">
        <v>931.68</v>
      </c>
      <c r="AR56" s="59">
        <v>834.07</v>
      </c>
      <c r="AS56" s="59">
        <v>541.88</v>
      </c>
      <c r="AT56" s="59" t="s">
        <v>1820</v>
      </c>
      <c r="AU56" s="59">
        <v>959.03</v>
      </c>
      <c r="AV56" s="59">
        <v>933.69</v>
      </c>
      <c r="AW56" s="59">
        <v>635.9</v>
      </c>
      <c r="AX56" s="59">
        <v>977.35</v>
      </c>
      <c r="AY56" s="59">
        <v>975.9</v>
      </c>
      <c r="AZ56" s="59">
        <v>401.6</v>
      </c>
      <c r="BA56" s="59">
        <v>931.82</v>
      </c>
      <c r="BB56" s="59" t="s">
        <v>1820</v>
      </c>
      <c r="BC56" s="59">
        <v>951.98</v>
      </c>
      <c r="BD56" s="59" t="s">
        <v>1820</v>
      </c>
      <c r="BE56" s="59">
        <v>867.36</v>
      </c>
      <c r="BF56" s="59">
        <v>3.5337749358655281E-2</v>
      </c>
      <c r="BG56" s="59">
        <f>오르비누적테이블!BG56</f>
        <v>0</v>
      </c>
    </row>
    <row r="57" spans="1:59" hidden="1">
      <c r="A57" s="59" t="s">
        <v>1820</v>
      </c>
      <c r="B57" s="59">
        <v>571.245</v>
      </c>
      <c r="C57" s="59">
        <v>570.89</v>
      </c>
      <c r="D57" s="59">
        <v>506.39499999999998</v>
      </c>
      <c r="E57" s="59">
        <v>634.32500000000005</v>
      </c>
      <c r="F57" s="59">
        <v>634.32500000000005</v>
      </c>
      <c r="G57" s="59">
        <v>863.92499999999995</v>
      </c>
      <c r="H57" s="59">
        <v>854.27</v>
      </c>
      <c r="I57" s="59">
        <v>955.07500000000005</v>
      </c>
      <c r="J57" s="59">
        <v>443.29</v>
      </c>
      <c r="K57" s="59">
        <v>953.30499999999995</v>
      </c>
      <c r="L57" s="59">
        <v>571.35</v>
      </c>
      <c r="M57" s="59">
        <v>635.66</v>
      </c>
      <c r="N57" s="59" t="s">
        <v>1820</v>
      </c>
      <c r="O57" s="59">
        <v>634.93000000000006</v>
      </c>
      <c r="P57" s="59">
        <v>634.72</v>
      </c>
      <c r="Q57" s="59">
        <v>956.02499999999998</v>
      </c>
      <c r="R57" s="59">
        <v>953.30499999999995</v>
      </c>
      <c r="S57" s="59">
        <v>475.73500000000001</v>
      </c>
      <c r="T57" s="59">
        <v>957.46</v>
      </c>
      <c r="U57" s="59">
        <v>562.53500000000008</v>
      </c>
      <c r="V57" s="59">
        <v>511.45500000000004</v>
      </c>
      <c r="W57" s="59">
        <v>510.5</v>
      </c>
      <c r="X57" s="59">
        <v>952.84</v>
      </c>
      <c r="Y57" s="59">
        <v>636.47499999999991</v>
      </c>
      <c r="Z57" s="59">
        <v>190.77</v>
      </c>
      <c r="AA57" s="59">
        <v>510.5</v>
      </c>
      <c r="AB57" s="59">
        <v>636.47499999999991</v>
      </c>
      <c r="AC57" s="59">
        <v>746.33500000000004</v>
      </c>
      <c r="AD57" s="59">
        <v>970.41499999999996</v>
      </c>
      <c r="AE57" s="59">
        <v>652.97499999999991</v>
      </c>
      <c r="AF57" s="59">
        <v>786.54500000000007</v>
      </c>
      <c r="AG57" s="59">
        <v>836.375</v>
      </c>
      <c r="AH57" s="59">
        <v>746.2</v>
      </c>
      <c r="AI57" s="59">
        <v>845.58500000000004</v>
      </c>
      <c r="AJ57" s="59">
        <v>373.1</v>
      </c>
      <c r="AK57" s="59">
        <v>955.07500000000005</v>
      </c>
      <c r="AL57" s="59">
        <v>380.78999999999996</v>
      </c>
      <c r="AM57" s="59">
        <v>995.66499999999996</v>
      </c>
      <c r="AN57" s="59">
        <v>931.2650000000001</v>
      </c>
      <c r="AO57" s="59">
        <v>591.65499999999997</v>
      </c>
      <c r="AP57" s="59">
        <v>651.03500000000008</v>
      </c>
      <c r="AQ57" s="59">
        <v>932.91499999999996</v>
      </c>
      <c r="AR57" s="59">
        <v>836.375</v>
      </c>
      <c r="AS57" s="59">
        <v>542.41000000000008</v>
      </c>
      <c r="AT57" s="59" t="s">
        <v>1820</v>
      </c>
      <c r="AU57" s="59">
        <v>959.66</v>
      </c>
      <c r="AV57" s="59">
        <v>934.86500000000001</v>
      </c>
      <c r="AW57" s="59">
        <v>636.47499999999991</v>
      </c>
      <c r="AX57" s="59">
        <v>978.375</v>
      </c>
      <c r="AY57" s="59">
        <v>977.42000000000007</v>
      </c>
      <c r="AZ57" s="59">
        <v>402.34500000000003</v>
      </c>
      <c r="BA57" s="59">
        <v>932.745</v>
      </c>
      <c r="BB57" s="59" t="s">
        <v>1820</v>
      </c>
      <c r="BC57" s="59">
        <v>953.16000000000008</v>
      </c>
      <c r="BD57" s="59" t="s">
        <v>1820</v>
      </c>
      <c r="BE57" s="59">
        <v>867.79</v>
      </c>
      <c r="BF57" s="59">
        <v>3.3129140023739324E-2</v>
      </c>
      <c r="BG57" s="59">
        <f>오르비누적테이블!BG57</f>
        <v>0</v>
      </c>
    </row>
    <row r="58" spans="1:59" hidden="1">
      <c r="A58" s="59" t="s">
        <v>1820</v>
      </c>
      <c r="B58" s="59">
        <v>571.82000000000005</v>
      </c>
      <c r="C58" s="59">
        <v>571.5</v>
      </c>
      <c r="D58" s="59">
        <v>506.89</v>
      </c>
      <c r="E58" s="59">
        <v>635</v>
      </c>
      <c r="F58" s="59">
        <v>635</v>
      </c>
      <c r="G58" s="59">
        <v>864.72</v>
      </c>
      <c r="H58" s="59">
        <v>855.32</v>
      </c>
      <c r="I58" s="59">
        <v>956.09</v>
      </c>
      <c r="J58" s="59">
        <v>443.73</v>
      </c>
      <c r="K58" s="59">
        <v>954.3</v>
      </c>
      <c r="L58" s="59">
        <v>571.95000000000005</v>
      </c>
      <c r="M58" s="59">
        <v>636.39</v>
      </c>
      <c r="N58" s="59" t="s">
        <v>1820</v>
      </c>
      <c r="O58" s="59">
        <v>635.61</v>
      </c>
      <c r="P58" s="59">
        <v>635.36</v>
      </c>
      <c r="Q58" s="59">
        <v>957.02</v>
      </c>
      <c r="R58" s="59">
        <v>954.3</v>
      </c>
      <c r="S58" s="59">
        <v>476.14</v>
      </c>
      <c r="T58" s="59">
        <v>958.33</v>
      </c>
      <c r="U58" s="59">
        <v>563</v>
      </c>
      <c r="V58" s="59">
        <v>511.94</v>
      </c>
      <c r="W58" s="59">
        <v>511</v>
      </c>
      <c r="X58" s="59">
        <v>953.6</v>
      </c>
      <c r="Y58" s="59">
        <v>637.04999999999995</v>
      </c>
      <c r="Z58" s="59">
        <v>190.93</v>
      </c>
      <c r="AA58" s="59">
        <v>511</v>
      </c>
      <c r="AB58" s="59">
        <v>637.04999999999995</v>
      </c>
      <c r="AC58" s="59">
        <v>747.32</v>
      </c>
      <c r="AD58" s="59">
        <v>972.02</v>
      </c>
      <c r="AE58" s="59">
        <v>653.66999999999996</v>
      </c>
      <c r="AF58" s="59">
        <v>786.73</v>
      </c>
      <c r="AG58" s="59">
        <v>838.68</v>
      </c>
      <c r="AH58" s="59">
        <v>746.94</v>
      </c>
      <c r="AI58" s="59">
        <v>846.39</v>
      </c>
      <c r="AJ58" s="59">
        <v>373.47</v>
      </c>
      <c r="AK58" s="59">
        <v>955.99</v>
      </c>
      <c r="AL58" s="59">
        <v>381.21</v>
      </c>
      <c r="AM58" s="59">
        <v>995.82</v>
      </c>
      <c r="AN58" s="59">
        <v>932.33</v>
      </c>
      <c r="AO58" s="59">
        <v>592.34</v>
      </c>
      <c r="AP58" s="59">
        <v>652.69000000000005</v>
      </c>
      <c r="AQ58" s="59">
        <v>934.15</v>
      </c>
      <c r="AR58" s="59">
        <v>838.68</v>
      </c>
      <c r="AS58" s="59">
        <v>542.94000000000005</v>
      </c>
      <c r="AT58" s="59" t="s">
        <v>1820</v>
      </c>
      <c r="AU58" s="59">
        <v>960.29</v>
      </c>
      <c r="AV58" s="59">
        <v>936.04</v>
      </c>
      <c r="AW58" s="59">
        <v>637.04999999999995</v>
      </c>
      <c r="AX58" s="59">
        <v>979.4</v>
      </c>
      <c r="AY58" s="59">
        <v>978.94</v>
      </c>
      <c r="AZ58" s="59">
        <v>403.09</v>
      </c>
      <c r="BA58" s="59">
        <v>933.67</v>
      </c>
      <c r="BB58" s="59" t="s">
        <v>1820</v>
      </c>
      <c r="BC58" s="59">
        <v>954.34</v>
      </c>
      <c r="BD58" s="59" t="s">
        <v>1820</v>
      </c>
      <c r="BE58" s="59">
        <v>868.22</v>
      </c>
      <c r="BF58" s="59">
        <v>3.0920530688823371E-2</v>
      </c>
      <c r="BG58" s="59">
        <f>오르비누적테이블!BG58</f>
        <v>0</v>
      </c>
    </row>
    <row r="59" spans="1:59" hidden="1">
      <c r="A59" s="59" t="s">
        <v>1820</v>
      </c>
      <c r="B59" s="59">
        <v>572.30500000000006</v>
      </c>
      <c r="C59" s="59">
        <v>571.95499999999993</v>
      </c>
      <c r="D59" s="59">
        <v>507.23</v>
      </c>
      <c r="E59" s="59">
        <v>635.505</v>
      </c>
      <c r="F59" s="59">
        <v>635.505</v>
      </c>
      <c r="G59" s="59">
        <v>865.42499999999995</v>
      </c>
      <c r="H59" s="59">
        <v>856.19500000000005</v>
      </c>
      <c r="I59" s="59">
        <v>956.77</v>
      </c>
      <c r="J59" s="59">
        <v>444.02</v>
      </c>
      <c r="K59" s="59">
        <v>955.01</v>
      </c>
      <c r="L59" s="59">
        <v>572.44500000000005</v>
      </c>
      <c r="M59" s="59">
        <v>636.91499999999996</v>
      </c>
      <c r="N59" s="59" t="s">
        <v>1820</v>
      </c>
      <c r="O59" s="59">
        <v>636.15000000000009</v>
      </c>
      <c r="P59" s="59">
        <v>635.89499999999998</v>
      </c>
      <c r="Q59" s="59">
        <v>957.78</v>
      </c>
      <c r="R59" s="59">
        <v>955.01499999999999</v>
      </c>
      <c r="S59" s="59">
        <v>476.41499999999996</v>
      </c>
      <c r="T59" s="59">
        <v>958.61</v>
      </c>
      <c r="U59" s="59">
        <v>563.47</v>
      </c>
      <c r="V59" s="59">
        <v>512.53499999999997</v>
      </c>
      <c r="W59" s="59">
        <v>511.5</v>
      </c>
      <c r="X59" s="59">
        <v>954.36500000000001</v>
      </c>
      <c r="Y59" s="59">
        <v>637.58999999999992</v>
      </c>
      <c r="Z59" s="59">
        <v>191.07999999999998</v>
      </c>
      <c r="AA59" s="59">
        <v>511.5</v>
      </c>
      <c r="AB59" s="59">
        <v>637.58999999999992</v>
      </c>
      <c r="AC59" s="59">
        <v>748.78500000000008</v>
      </c>
      <c r="AD59" s="59">
        <v>972.495</v>
      </c>
      <c r="AE59" s="59">
        <v>654.36500000000001</v>
      </c>
      <c r="AF59" s="59">
        <v>787.03500000000008</v>
      </c>
      <c r="AG59" s="59">
        <v>839.76499999999999</v>
      </c>
      <c r="AH59" s="59">
        <v>747.995</v>
      </c>
      <c r="AI59" s="59">
        <v>847.19</v>
      </c>
      <c r="AJ59" s="59">
        <v>374.07500000000005</v>
      </c>
      <c r="AK59" s="59">
        <v>956.49</v>
      </c>
      <c r="AL59" s="59">
        <v>381.7</v>
      </c>
      <c r="AM59" s="59">
        <v>996.17000000000007</v>
      </c>
      <c r="AN59" s="59">
        <v>933.99</v>
      </c>
      <c r="AO59" s="59">
        <v>593.0150000000001</v>
      </c>
      <c r="AP59" s="59">
        <v>653.77</v>
      </c>
      <c r="AQ59" s="59">
        <v>935.98</v>
      </c>
      <c r="AR59" s="59">
        <v>839.76499999999999</v>
      </c>
      <c r="AS59" s="59">
        <v>543.47</v>
      </c>
      <c r="AT59" s="59" t="s">
        <v>1820</v>
      </c>
      <c r="AU59" s="59">
        <v>960.72499999999991</v>
      </c>
      <c r="AV59" s="59">
        <v>937.47499999999991</v>
      </c>
      <c r="AW59" s="59">
        <v>637.58999999999992</v>
      </c>
      <c r="AX59" s="59">
        <v>981.46</v>
      </c>
      <c r="AY59" s="59">
        <v>980.46500000000003</v>
      </c>
      <c r="AZ59" s="59">
        <v>403.52</v>
      </c>
      <c r="BA59" s="59">
        <v>935.19</v>
      </c>
      <c r="BB59" s="59" t="s">
        <v>1820</v>
      </c>
      <c r="BC59" s="59">
        <v>954.74</v>
      </c>
      <c r="BD59" s="59" t="s">
        <v>1820</v>
      </c>
      <c r="BE59" s="59">
        <v>868.65499999999997</v>
      </c>
      <c r="BF59" s="59">
        <v>2.9080022909726746E-2</v>
      </c>
      <c r="BG59" s="59">
        <f>오르비누적테이블!BG59</f>
        <v>0</v>
      </c>
    </row>
    <row r="60" spans="1:59" hidden="1">
      <c r="A60" s="59" t="s">
        <v>1820</v>
      </c>
      <c r="B60" s="59">
        <v>572.79</v>
      </c>
      <c r="C60" s="59">
        <v>572.41</v>
      </c>
      <c r="D60" s="59">
        <v>507.57</v>
      </c>
      <c r="E60" s="59">
        <v>636.01</v>
      </c>
      <c r="F60" s="59">
        <v>636.01</v>
      </c>
      <c r="G60" s="59">
        <v>866.13</v>
      </c>
      <c r="H60" s="59">
        <v>857.07</v>
      </c>
      <c r="I60" s="59">
        <v>957.45</v>
      </c>
      <c r="J60" s="59">
        <v>444.31</v>
      </c>
      <c r="K60" s="59">
        <v>955.72</v>
      </c>
      <c r="L60" s="59">
        <v>572.94000000000005</v>
      </c>
      <c r="M60" s="59">
        <v>637.44000000000005</v>
      </c>
      <c r="N60" s="59" t="s">
        <v>1820</v>
      </c>
      <c r="O60" s="59">
        <v>636.69000000000005</v>
      </c>
      <c r="P60" s="59">
        <v>636.42999999999995</v>
      </c>
      <c r="Q60" s="59">
        <v>958.54</v>
      </c>
      <c r="R60" s="59">
        <v>955.73</v>
      </c>
      <c r="S60" s="59">
        <v>476.69</v>
      </c>
      <c r="T60" s="59">
        <v>958.89</v>
      </c>
      <c r="U60" s="59">
        <v>563.94000000000005</v>
      </c>
      <c r="V60" s="59">
        <v>513.13</v>
      </c>
      <c r="W60" s="59">
        <v>512</v>
      </c>
      <c r="X60" s="59">
        <v>955.13</v>
      </c>
      <c r="Y60" s="59">
        <v>638.13</v>
      </c>
      <c r="Z60" s="59">
        <v>191.23</v>
      </c>
      <c r="AA60" s="59">
        <v>512</v>
      </c>
      <c r="AB60" s="59">
        <v>638.13</v>
      </c>
      <c r="AC60" s="59">
        <v>750.25</v>
      </c>
      <c r="AD60" s="59">
        <v>972.97</v>
      </c>
      <c r="AE60" s="59">
        <v>655.05999999999995</v>
      </c>
      <c r="AF60" s="59">
        <v>787.34</v>
      </c>
      <c r="AG60" s="59">
        <v>840.85</v>
      </c>
      <c r="AH60" s="59">
        <v>749.05</v>
      </c>
      <c r="AI60" s="59">
        <v>847.99</v>
      </c>
      <c r="AJ60" s="59">
        <v>374.68</v>
      </c>
      <c r="AK60" s="59">
        <v>956.99</v>
      </c>
      <c r="AL60" s="59">
        <v>382.19</v>
      </c>
      <c r="AM60" s="59">
        <v>996.52</v>
      </c>
      <c r="AN60" s="59">
        <v>935.65</v>
      </c>
      <c r="AO60" s="59">
        <v>593.69000000000005</v>
      </c>
      <c r="AP60" s="59">
        <v>654.85</v>
      </c>
      <c r="AQ60" s="59">
        <v>937.81</v>
      </c>
      <c r="AR60" s="59">
        <v>840.85</v>
      </c>
      <c r="AS60" s="59">
        <v>544</v>
      </c>
      <c r="AT60" s="59" t="s">
        <v>1820</v>
      </c>
      <c r="AU60" s="59">
        <v>961.16</v>
      </c>
      <c r="AV60" s="59">
        <v>938.91</v>
      </c>
      <c r="AW60" s="59">
        <v>638.13</v>
      </c>
      <c r="AX60" s="59">
        <v>983.52</v>
      </c>
      <c r="AY60" s="59">
        <v>981.99</v>
      </c>
      <c r="AZ60" s="59">
        <v>403.95</v>
      </c>
      <c r="BA60" s="59">
        <v>936.71</v>
      </c>
      <c r="BB60" s="59" t="s">
        <v>1820</v>
      </c>
      <c r="BC60" s="59">
        <v>955.14</v>
      </c>
      <c r="BD60" s="59" t="s">
        <v>1820</v>
      </c>
      <c r="BE60" s="59">
        <v>869.09</v>
      </c>
      <c r="BF60" s="59">
        <v>2.723951513063012E-2</v>
      </c>
      <c r="BG60" s="59">
        <f>오르비누적테이블!BG60</f>
        <v>0</v>
      </c>
    </row>
    <row r="61" spans="1:59" hidden="1">
      <c r="A61" s="59" t="s">
        <v>1820</v>
      </c>
      <c r="B61" s="59">
        <v>573.23</v>
      </c>
      <c r="C61" s="59">
        <v>572.82500000000005</v>
      </c>
      <c r="D61" s="59">
        <v>507.73</v>
      </c>
      <c r="E61" s="59">
        <v>636.47500000000002</v>
      </c>
      <c r="F61" s="59">
        <v>636.47500000000002</v>
      </c>
      <c r="G61" s="59">
        <v>866.54</v>
      </c>
      <c r="H61" s="59">
        <v>857.73</v>
      </c>
      <c r="I61" s="59">
        <v>958.14499999999998</v>
      </c>
      <c r="J61" s="59">
        <v>444.55</v>
      </c>
      <c r="K61" s="59">
        <v>956.43000000000006</v>
      </c>
      <c r="L61" s="59">
        <v>573.1400000000001</v>
      </c>
      <c r="M61" s="59">
        <v>637.72</v>
      </c>
      <c r="N61" s="59" t="s">
        <v>1820</v>
      </c>
      <c r="O61" s="59">
        <v>636.92000000000007</v>
      </c>
      <c r="P61" s="59">
        <v>636.91999999999996</v>
      </c>
      <c r="Q61" s="59">
        <v>959.29</v>
      </c>
      <c r="R61" s="59">
        <v>956.43499999999995</v>
      </c>
      <c r="S61" s="59">
        <v>476.86500000000001</v>
      </c>
      <c r="T61" s="59">
        <v>959.86500000000001</v>
      </c>
      <c r="U61" s="59">
        <v>564.40499999999997</v>
      </c>
      <c r="V61" s="59">
        <v>513.44000000000005</v>
      </c>
      <c r="W61" s="59">
        <v>512.5</v>
      </c>
      <c r="X61" s="59">
        <v>955.89</v>
      </c>
      <c r="Y61" s="59">
        <v>638.54</v>
      </c>
      <c r="Z61" s="59">
        <v>191.32999999999998</v>
      </c>
      <c r="AA61" s="59">
        <v>512.5</v>
      </c>
      <c r="AB61" s="59">
        <v>638.54</v>
      </c>
      <c r="AC61" s="59">
        <v>750.93499999999995</v>
      </c>
      <c r="AD61" s="59">
        <v>973.44</v>
      </c>
      <c r="AE61" s="59">
        <v>655.755</v>
      </c>
      <c r="AF61" s="59">
        <v>787.45</v>
      </c>
      <c r="AG61" s="59">
        <v>841.53</v>
      </c>
      <c r="AH61" s="59">
        <v>750.10500000000002</v>
      </c>
      <c r="AI61" s="59">
        <v>848.79500000000007</v>
      </c>
      <c r="AJ61" s="59">
        <v>374.89499999999998</v>
      </c>
      <c r="AK61" s="59">
        <v>957.48500000000001</v>
      </c>
      <c r="AL61" s="59">
        <v>382.35</v>
      </c>
      <c r="AM61" s="59">
        <v>996.61500000000001</v>
      </c>
      <c r="AN61" s="59">
        <v>936.7</v>
      </c>
      <c r="AO61" s="59">
        <v>594.21500000000003</v>
      </c>
      <c r="AP61" s="59">
        <v>655.375</v>
      </c>
      <c r="AQ61" s="59">
        <v>938.66499999999996</v>
      </c>
      <c r="AR61" s="59">
        <v>841.53</v>
      </c>
      <c r="AS61" s="59">
        <v>544.53</v>
      </c>
      <c r="AT61" s="59" t="s">
        <v>1820</v>
      </c>
      <c r="AU61" s="59">
        <v>961.59500000000003</v>
      </c>
      <c r="AV61" s="59">
        <v>939.65499999999997</v>
      </c>
      <c r="AW61" s="59">
        <v>638.54</v>
      </c>
      <c r="AX61" s="59">
        <v>985.2</v>
      </c>
      <c r="AY61" s="59">
        <v>983.51</v>
      </c>
      <c r="AZ61" s="59">
        <v>404.375</v>
      </c>
      <c r="BA61" s="59">
        <v>937.245</v>
      </c>
      <c r="BB61" s="59" t="s">
        <v>1820</v>
      </c>
      <c r="BC61" s="59">
        <v>955.54</v>
      </c>
      <c r="BD61" s="59" t="s">
        <v>1820</v>
      </c>
      <c r="BE61" s="59">
        <v>869.52</v>
      </c>
      <c r="BF61" s="59">
        <v>2.5399007351533488E-2</v>
      </c>
      <c r="BG61" s="59">
        <f>오르비누적테이블!BG61</f>
        <v>0</v>
      </c>
    </row>
    <row r="62" spans="1:59" hidden="1">
      <c r="A62" s="59" t="s">
        <v>1820</v>
      </c>
      <c r="B62" s="59">
        <v>573.66999999999996</v>
      </c>
      <c r="C62" s="59">
        <v>573.24</v>
      </c>
      <c r="D62" s="59">
        <v>507.89</v>
      </c>
      <c r="E62" s="59">
        <v>636.94000000000005</v>
      </c>
      <c r="F62" s="59">
        <v>636.94000000000005</v>
      </c>
      <c r="G62" s="59">
        <v>866.95</v>
      </c>
      <c r="H62" s="59">
        <v>858.39</v>
      </c>
      <c r="I62" s="59">
        <v>958.84</v>
      </c>
      <c r="J62" s="59">
        <v>444.79</v>
      </c>
      <c r="K62" s="59">
        <v>957.14</v>
      </c>
      <c r="L62" s="59">
        <v>573.34</v>
      </c>
      <c r="M62" s="59">
        <v>638</v>
      </c>
      <c r="N62" s="59" t="s">
        <v>1820</v>
      </c>
      <c r="O62" s="59">
        <v>637.15</v>
      </c>
      <c r="P62" s="59">
        <v>637.41</v>
      </c>
      <c r="Q62" s="59">
        <v>960.04</v>
      </c>
      <c r="R62" s="59">
        <v>957.14</v>
      </c>
      <c r="S62" s="59">
        <v>477.04</v>
      </c>
      <c r="T62" s="59">
        <v>960.84</v>
      </c>
      <c r="U62" s="59">
        <v>564.87</v>
      </c>
      <c r="V62" s="59">
        <v>513.75</v>
      </c>
      <c r="W62" s="59">
        <v>513</v>
      </c>
      <c r="X62" s="59">
        <v>956.65</v>
      </c>
      <c r="Y62" s="59">
        <v>638.95000000000005</v>
      </c>
      <c r="Z62" s="59">
        <v>191.43</v>
      </c>
      <c r="AA62" s="59">
        <v>513</v>
      </c>
      <c r="AB62" s="59">
        <v>638.95000000000005</v>
      </c>
      <c r="AC62" s="59">
        <v>751.62</v>
      </c>
      <c r="AD62" s="59">
        <v>973.91</v>
      </c>
      <c r="AE62" s="59">
        <v>656.45</v>
      </c>
      <c r="AF62" s="59">
        <v>787.56</v>
      </c>
      <c r="AG62" s="59">
        <v>842.21</v>
      </c>
      <c r="AH62" s="59">
        <v>751.16</v>
      </c>
      <c r="AI62" s="59">
        <v>849.6</v>
      </c>
      <c r="AJ62" s="59">
        <v>375.11</v>
      </c>
      <c r="AK62" s="59">
        <v>957.98</v>
      </c>
      <c r="AL62" s="59">
        <v>382.51</v>
      </c>
      <c r="AM62" s="59">
        <v>996.71</v>
      </c>
      <c r="AN62" s="59">
        <v>937.75</v>
      </c>
      <c r="AO62" s="59">
        <v>594.74</v>
      </c>
      <c r="AP62" s="59">
        <v>655.9</v>
      </c>
      <c r="AQ62" s="59">
        <v>939.52</v>
      </c>
      <c r="AR62" s="59">
        <v>842.21</v>
      </c>
      <c r="AS62" s="59">
        <v>545.05999999999995</v>
      </c>
      <c r="AT62" s="59" t="s">
        <v>1820</v>
      </c>
      <c r="AU62" s="59">
        <v>962.03</v>
      </c>
      <c r="AV62" s="59">
        <v>940.4</v>
      </c>
      <c r="AW62" s="59">
        <v>638.95000000000005</v>
      </c>
      <c r="AX62" s="59">
        <v>986.88</v>
      </c>
      <c r="AY62" s="59">
        <v>985.03</v>
      </c>
      <c r="AZ62" s="59">
        <v>404.8</v>
      </c>
      <c r="BA62" s="59">
        <v>937.78</v>
      </c>
      <c r="BB62" s="59" t="s">
        <v>1820</v>
      </c>
      <c r="BC62" s="59">
        <v>955.94</v>
      </c>
      <c r="BD62" s="59" t="s">
        <v>1820</v>
      </c>
      <c r="BE62" s="59">
        <v>869.95</v>
      </c>
      <c r="BF62" s="59">
        <v>2.3558499572436855E-2</v>
      </c>
      <c r="BG62" s="59">
        <f>오르비누적테이블!BG62</f>
        <v>0</v>
      </c>
    </row>
    <row r="63" spans="1:59" hidden="1">
      <c r="A63" s="59" t="s">
        <v>1820</v>
      </c>
      <c r="B63" s="59">
        <v>574.18499999999995</v>
      </c>
      <c r="C63" s="59">
        <v>573.755</v>
      </c>
      <c r="D63" s="59">
        <v>508.48500000000001</v>
      </c>
      <c r="E63" s="59">
        <v>637.50500000000011</v>
      </c>
      <c r="F63" s="59">
        <v>637.50500000000011</v>
      </c>
      <c r="G63" s="59">
        <v>867.84</v>
      </c>
      <c r="H63" s="59">
        <v>859.09999999999991</v>
      </c>
      <c r="I63" s="59">
        <v>959.69</v>
      </c>
      <c r="J63" s="59">
        <v>445.245</v>
      </c>
      <c r="K63" s="59">
        <v>957.98500000000001</v>
      </c>
      <c r="L63" s="59">
        <v>574.02500000000009</v>
      </c>
      <c r="M63" s="59">
        <v>638.78</v>
      </c>
      <c r="N63" s="59" t="s">
        <v>1820</v>
      </c>
      <c r="O63" s="59">
        <v>637.90499999999997</v>
      </c>
      <c r="P63" s="59">
        <v>637.9849999999999</v>
      </c>
      <c r="Q63" s="59">
        <v>960.78499999999997</v>
      </c>
      <c r="R63" s="59">
        <v>957.98500000000001</v>
      </c>
      <c r="S63" s="59">
        <v>477.42</v>
      </c>
      <c r="T63" s="59">
        <v>961.83500000000004</v>
      </c>
      <c r="U63" s="59">
        <v>565.40499999999997</v>
      </c>
      <c r="V63" s="59">
        <v>514.31999999999994</v>
      </c>
      <c r="W63" s="59">
        <v>513.5</v>
      </c>
      <c r="X63" s="59">
        <v>957.755</v>
      </c>
      <c r="Y63" s="59">
        <v>639.80500000000006</v>
      </c>
      <c r="Z63" s="59">
        <v>191.73500000000001</v>
      </c>
      <c r="AA63" s="59">
        <v>513.5</v>
      </c>
      <c r="AB63" s="59">
        <v>639.80500000000006</v>
      </c>
      <c r="AC63" s="59">
        <v>752.92000000000007</v>
      </c>
      <c r="AD63" s="59">
        <v>975.09999999999991</v>
      </c>
      <c r="AE63" s="59">
        <v>657.78</v>
      </c>
      <c r="AF63" s="59">
        <v>787.94</v>
      </c>
      <c r="AG63" s="59">
        <v>843.81999999999994</v>
      </c>
      <c r="AH63" s="59">
        <v>752.21499999999992</v>
      </c>
      <c r="AI63" s="59">
        <v>851.14</v>
      </c>
      <c r="AJ63" s="59">
        <v>375.87</v>
      </c>
      <c r="AK63" s="59">
        <v>959.76</v>
      </c>
      <c r="AL63" s="59">
        <v>383.04499999999996</v>
      </c>
      <c r="AM63" s="59">
        <v>997.14499999999998</v>
      </c>
      <c r="AN63" s="59">
        <v>938.94499999999994</v>
      </c>
      <c r="AO63" s="59">
        <v>595.26499999999999</v>
      </c>
      <c r="AP63" s="59">
        <v>657.12</v>
      </c>
      <c r="AQ63" s="59">
        <v>941.14</v>
      </c>
      <c r="AR63" s="59">
        <v>843.81999999999994</v>
      </c>
      <c r="AS63" s="59">
        <v>545.59500000000003</v>
      </c>
      <c r="AT63" s="59" t="s">
        <v>1820</v>
      </c>
      <c r="AU63" s="59">
        <v>963.05</v>
      </c>
      <c r="AV63" s="59">
        <v>942.25</v>
      </c>
      <c r="AW63" s="59">
        <v>639.80500000000006</v>
      </c>
      <c r="AX63" s="59">
        <v>988.56</v>
      </c>
      <c r="AY63" s="59">
        <v>986.59500000000003</v>
      </c>
      <c r="AZ63" s="59">
        <v>405.55</v>
      </c>
      <c r="BA63" s="59">
        <v>939.68499999999995</v>
      </c>
      <c r="BB63" s="59" t="s">
        <v>1820</v>
      </c>
      <c r="BC63" s="59">
        <v>957.36</v>
      </c>
      <c r="BD63" s="59" t="s">
        <v>1820</v>
      </c>
      <c r="BE63" s="59">
        <v>870.90499999999997</v>
      </c>
      <c r="BF63" s="59">
        <v>2.2454194904978877E-2</v>
      </c>
      <c r="BG63" s="59">
        <f>오르비누적테이블!BG63</f>
        <v>0</v>
      </c>
    </row>
    <row r="64" spans="1:59" hidden="1">
      <c r="A64" s="59" t="s">
        <v>1820</v>
      </c>
      <c r="B64" s="59">
        <v>574.70000000000005</v>
      </c>
      <c r="C64" s="59">
        <v>574.27</v>
      </c>
      <c r="D64" s="59">
        <v>509.08</v>
      </c>
      <c r="E64" s="59">
        <v>638.07000000000005</v>
      </c>
      <c r="F64" s="59">
        <v>638.07000000000005</v>
      </c>
      <c r="G64" s="59">
        <v>868.73</v>
      </c>
      <c r="H64" s="59">
        <v>859.81</v>
      </c>
      <c r="I64" s="59">
        <v>960.54</v>
      </c>
      <c r="J64" s="59">
        <v>445.7</v>
      </c>
      <c r="K64" s="59">
        <v>958.83</v>
      </c>
      <c r="L64" s="59">
        <v>574.71</v>
      </c>
      <c r="M64" s="59">
        <v>639.55999999999995</v>
      </c>
      <c r="N64" s="59" t="s">
        <v>1820</v>
      </c>
      <c r="O64" s="59">
        <v>638.66</v>
      </c>
      <c r="P64" s="59">
        <v>638.55999999999995</v>
      </c>
      <c r="Q64" s="59">
        <v>961.53</v>
      </c>
      <c r="R64" s="59">
        <v>958.83</v>
      </c>
      <c r="S64" s="59">
        <v>477.8</v>
      </c>
      <c r="T64" s="59">
        <v>962.83</v>
      </c>
      <c r="U64" s="59">
        <v>565.94000000000005</v>
      </c>
      <c r="V64" s="59">
        <v>514.89</v>
      </c>
      <c r="W64" s="59">
        <v>514</v>
      </c>
      <c r="X64" s="59">
        <v>958.86</v>
      </c>
      <c r="Y64" s="59">
        <v>640.66</v>
      </c>
      <c r="Z64" s="59">
        <v>192.04</v>
      </c>
      <c r="AA64" s="59">
        <v>514</v>
      </c>
      <c r="AB64" s="59">
        <v>640.66</v>
      </c>
      <c r="AC64" s="59">
        <v>754.22</v>
      </c>
      <c r="AD64" s="59">
        <v>976.29</v>
      </c>
      <c r="AE64" s="59">
        <v>659.11</v>
      </c>
      <c r="AF64" s="59">
        <v>788.32</v>
      </c>
      <c r="AG64" s="59">
        <v>845.43</v>
      </c>
      <c r="AH64" s="59">
        <v>753.27</v>
      </c>
      <c r="AI64" s="59">
        <v>852.68</v>
      </c>
      <c r="AJ64" s="59">
        <v>376.63</v>
      </c>
      <c r="AK64" s="59">
        <v>961.54</v>
      </c>
      <c r="AL64" s="59">
        <v>383.58</v>
      </c>
      <c r="AM64" s="59">
        <v>997.58</v>
      </c>
      <c r="AN64" s="59">
        <v>940.14</v>
      </c>
      <c r="AO64" s="59">
        <v>595.79</v>
      </c>
      <c r="AP64" s="59">
        <v>658.34</v>
      </c>
      <c r="AQ64" s="59">
        <v>942.76</v>
      </c>
      <c r="AR64" s="59">
        <v>845.43</v>
      </c>
      <c r="AS64" s="59">
        <v>546.13</v>
      </c>
      <c r="AT64" s="59" t="s">
        <v>1820</v>
      </c>
      <c r="AU64" s="59">
        <v>964.07</v>
      </c>
      <c r="AV64" s="59">
        <v>944.1</v>
      </c>
      <c r="AW64" s="59">
        <v>640.66</v>
      </c>
      <c r="AX64" s="59">
        <v>990.24</v>
      </c>
      <c r="AY64" s="59">
        <v>988.16</v>
      </c>
      <c r="AZ64" s="59">
        <v>406.3</v>
      </c>
      <c r="BA64" s="59">
        <v>941.59</v>
      </c>
      <c r="BB64" s="59" t="s">
        <v>1820</v>
      </c>
      <c r="BC64" s="59">
        <v>958.78</v>
      </c>
      <c r="BD64" s="59" t="s">
        <v>1820</v>
      </c>
      <c r="BE64" s="59">
        <v>871.86</v>
      </c>
      <c r="BF64" s="59">
        <v>2.1349890237520899E-2</v>
      </c>
      <c r="BG64" s="59">
        <f>오르비누적테이블!BG64</f>
        <v>0</v>
      </c>
    </row>
    <row r="65" spans="1:59" hidden="1">
      <c r="A65" s="59" t="s">
        <v>1820</v>
      </c>
      <c r="B65" s="59">
        <v>575.08500000000004</v>
      </c>
      <c r="C65" s="59">
        <v>574.66</v>
      </c>
      <c r="D65" s="59">
        <v>509.58</v>
      </c>
      <c r="E65" s="59">
        <v>638.50500000000011</v>
      </c>
      <c r="F65" s="59">
        <v>638.50500000000011</v>
      </c>
      <c r="G65" s="59">
        <v>869.31500000000005</v>
      </c>
      <c r="H65" s="59">
        <v>860.43499999999995</v>
      </c>
      <c r="I65" s="59">
        <v>961.22</v>
      </c>
      <c r="J65" s="59">
        <v>446.10500000000002</v>
      </c>
      <c r="K65" s="59">
        <v>959.68499999999995</v>
      </c>
      <c r="L65" s="59">
        <v>575.18000000000006</v>
      </c>
      <c r="M65" s="59">
        <v>640.05499999999995</v>
      </c>
      <c r="N65" s="59" t="s">
        <v>1820</v>
      </c>
      <c r="O65" s="59">
        <v>639.18499999999995</v>
      </c>
      <c r="P65" s="59">
        <v>638.9849999999999</v>
      </c>
      <c r="Q65" s="59">
        <v>962.33999999999992</v>
      </c>
      <c r="R65" s="59">
        <v>959.68499999999995</v>
      </c>
      <c r="S65" s="59">
        <v>478.20500000000004</v>
      </c>
      <c r="T65" s="59">
        <v>963.53500000000008</v>
      </c>
      <c r="U65" s="59">
        <v>566.41000000000008</v>
      </c>
      <c r="V65" s="59">
        <v>515.33500000000004</v>
      </c>
      <c r="W65" s="59">
        <v>514.5</v>
      </c>
      <c r="X65" s="59">
        <v>959.51</v>
      </c>
      <c r="Y65" s="59">
        <v>641.28499999999997</v>
      </c>
      <c r="Z65" s="59">
        <v>192.22</v>
      </c>
      <c r="AA65" s="59">
        <v>514.5</v>
      </c>
      <c r="AB65" s="59">
        <v>641.28499999999997</v>
      </c>
      <c r="AC65" s="59">
        <v>755.51499999999999</v>
      </c>
      <c r="AD65" s="59">
        <v>977.47499999999991</v>
      </c>
      <c r="AE65" s="59">
        <v>660.51499999999999</v>
      </c>
      <c r="AF65" s="59">
        <v>788.56</v>
      </c>
      <c r="AG65" s="59">
        <v>846.66499999999996</v>
      </c>
      <c r="AH65" s="59">
        <v>754.22499999999991</v>
      </c>
      <c r="AI65" s="59">
        <v>854.31</v>
      </c>
      <c r="AJ65" s="59">
        <v>377.435</v>
      </c>
      <c r="AK65" s="59">
        <v>962.2349999999999</v>
      </c>
      <c r="AL65" s="59">
        <v>383.84500000000003</v>
      </c>
      <c r="AM65" s="59">
        <v>997.73</v>
      </c>
      <c r="AN65" s="59">
        <v>942.32999999999993</v>
      </c>
      <c r="AO65" s="59">
        <v>596.30999999999995</v>
      </c>
      <c r="AP65" s="59">
        <v>659.125</v>
      </c>
      <c r="AQ65" s="59">
        <v>944.57500000000005</v>
      </c>
      <c r="AR65" s="59">
        <v>846.66499999999996</v>
      </c>
      <c r="AS65" s="59">
        <v>546.66000000000008</v>
      </c>
      <c r="AT65" s="59" t="s">
        <v>1820</v>
      </c>
      <c r="AU65" s="59">
        <v>965.09</v>
      </c>
      <c r="AV65" s="59">
        <v>945.95</v>
      </c>
      <c r="AW65" s="59">
        <v>641.28499999999997</v>
      </c>
      <c r="AX65" s="59">
        <v>991.92000000000007</v>
      </c>
      <c r="AY65" s="59">
        <v>990.22499999999991</v>
      </c>
      <c r="AZ65" s="59">
        <v>406.815</v>
      </c>
      <c r="BA65" s="59">
        <v>943.59500000000003</v>
      </c>
      <c r="BB65" s="59" t="s">
        <v>1820</v>
      </c>
      <c r="BC65" s="59">
        <v>959.37</v>
      </c>
      <c r="BD65" s="59" t="s">
        <v>1820</v>
      </c>
      <c r="BE65" s="59">
        <v>872.24</v>
      </c>
      <c r="BF65" s="59">
        <v>2.0245585570062924E-2</v>
      </c>
      <c r="BG65" s="59">
        <f>오르비누적테이블!BG65</f>
        <v>0</v>
      </c>
    </row>
    <row r="66" spans="1:59" hidden="1">
      <c r="A66" s="59" t="s">
        <v>1820</v>
      </c>
      <c r="B66" s="59">
        <v>575.47</v>
      </c>
      <c r="C66" s="59">
        <v>575.04999999999995</v>
      </c>
      <c r="D66" s="59">
        <v>510.08</v>
      </c>
      <c r="E66" s="59">
        <v>638.94000000000005</v>
      </c>
      <c r="F66" s="59">
        <v>638.94000000000005</v>
      </c>
      <c r="G66" s="59">
        <v>869.9</v>
      </c>
      <c r="H66" s="59">
        <v>861.06</v>
      </c>
      <c r="I66" s="59">
        <v>961.9</v>
      </c>
      <c r="J66" s="59">
        <v>446.51</v>
      </c>
      <c r="K66" s="59">
        <v>960.54</v>
      </c>
      <c r="L66" s="59">
        <v>575.65</v>
      </c>
      <c r="M66" s="59">
        <v>640.54999999999995</v>
      </c>
      <c r="N66" s="59" t="s">
        <v>1820</v>
      </c>
      <c r="O66" s="59">
        <v>639.71</v>
      </c>
      <c r="P66" s="59">
        <v>639.41</v>
      </c>
      <c r="Q66" s="59">
        <v>963.15</v>
      </c>
      <c r="R66" s="59">
        <v>960.54</v>
      </c>
      <c r="S66" s="59">
        <v>478.61</v>
      </c>
      <c r="T66" s="59">
        <v>964.24</v>
      </c>
      <c r="U66" s="59">
        <v>566.88</v>
      </c>
      <c r="V66" s="59">
        <v>515.78</v>
      </c>
      <c r="W66" s="59">
        <v>515</v>
      </c>
      <c r="X66" s="59">
        <v>960.16</v>
      </c>
      <c r="Y66" s="59">
        <v>641.91</v>
      </c>
      <c r="Z66" s="59">
        <v>192.4</v>
      </c>
      <c r="AA66" s="59">
        <v>515</v>
      </c>
      <c r="AB66" s="59">
        <v>641.91</v>
      </c>
      <c r="AC66" s="59">
        <v>756.81</v>
      </c>
      <c r="AD66" s="59">
        <v>978.66</v>
      </c>
      <c r="AE66" s="59">
        <v>661.92</v>
      </c>
      <c r="AF66" s="59">
        <v>788.8</v>
      </c>
      <c r="AG66" s="59">
        <v>847.9</v>
      </c>
      <c r="AH66" s="59">
        <v>755.18</v>
      </c>
      <c r="AI66" s="59">
        <v>855.94</v>
      </c>
      <c r="AJ66" s="59">
        <v>378.24</v>
      </c>
      <c r="AK66" s="59">
        <v>962.93</v>
      </c>
      <c r="AL66" s="59">
        <v>384.11</v>
      </c>
      <c r="AM66" s="59">
        <v>997.88</v>
      </c>
      <c r="AN66" s="59">
        <v>944.52</v>
      </c>
      <c r="AO66" s="59">
        <v>596.83000000000004</v>
      </c>
      <c r="AP66" s="59">
        <v>659.91</v>
      </c>
      <c r="AQ66" s="59">
        <v>946.39</v>
      </c>
      <c r="AR66" s="59">
        <v>847.9</v>
      </c>
      <c r="AS66" s="59">
        <v>547.19000000000005</v>
      </c>
      <c r="AT66" s="59" t="s">
        <v>1820</v>
      </c>
      <c r="AU66" s="59">
        <v>966.11</v>
      </c>
      <c r="AV66" s="59">
        <v>947.8</v>
      </c>
      <c r="AW66" s="59">
        <v>641.91</v>
      </c>
      <c r="AX66" s="59">
        <v>993.6</v>
      </c>
      <c r="AY66" s="59">
        <v>992.29</v>
      </c>
      <c r="AZ66" s="59">
        <v>407.33</v>
      </c>
      <c r="BA66" s="59">
        <v>945.6</v>
      </c>
      <c r="BB66" s="59" t="s">
        <v>1820</v>
      </c>
      <c r="BC66" s="59">
        <v>959.96</v>
      </c>
      <c r="BD66" s="59" t="s">
        <v>1820</v>
      </c>
      <c r="BE66" s="59">
        <v>872.62</v>
      </c>
      <c r="BF66" s="59">
        <v>1.9141280902604946E-2</v>
      </c>
      <c r="BG66" s="59">
        <f>오르비누적테이블!BG66</f>
        <v>0</v>
      </c>
    </row>
    <row r="67" spans="1:59" hidden="1">
      <c r="A67" s="59" t="s">
        <v>1820</v>
      </c>
      <c r="B67" s="59">
        <v>576.1</v>
      </c>
      <c r="C67" s="59">
        <v>575.66499999999996</v>
      </c>
      <c r="D67" s="59">
        <v>510.38499999999999</v>
      </c>
      <c r="E67" s="59">
        <v>639.625</v>
      </c>
      <c r="F67" s="59">
        <v>639.625</v>
      </c>
      <c r="G67" s="59">
        <v>870.76499999999999</v>
      </c>
      <c r="H67" s="59">
        <v>861.96499999999992</v>
      </c>
      <c r="I67" s="59">
        <v>962.89</v>
      </c>
      <c r="J67" s="59">
        <v>446.87</v>
      </c>
      <c r="K67" s="59">
        <v>961.39499999999998</v>
      </c>
      <c r="L67" s="59">
        <v>576.03499999999997</v>
      </c>
      <c r="M67" s="59">
        <v>641.04999999999995</v>
      </c>
      <c r="N67" s="59" t="s">
        <v>1820</v>
      </c>
      <c r="O67" s="59">
        <v>640.35</v>
      </c>
      <c r="P67" s="59">
        <v>640.1099999999999</v>
      </c>
      <c r="Q67" s="59">
        <v>963.79500000000007</v>
      </c>
      <c r="R67" s="59">
        <v>961.39499999999998</v>
      </c>
      <c r="S67" s="59">
        <v>478.87</v>
      </c>
      <c r="T67" s="59">
        <v>964.90499999999997</v>
      </c>
      <c r="U67" s="59">
        <v>567.27</v>
      </c>
      <c r="V67" s="59">
        <v>516.26499999999999</v>
      </c>
      <c r="W67" s="59">
        <v>515.5</v>
      </c>
      <c r="X67" s="59">
        <v>961.42</v>
      </c>
      <c r="Y67" s="59">
        <v>642.39499999999998</v>
      </c>
      <c r="Z67" s="59">
        <v>192.53</v>
      </c>
      <c r="AA67" s="59">
        <v>515.5</v>
      </c>
      <c r="AB67" s="59">
        <v>642.495</v>
      </c>
      <c r="AC67" s="59">
        <v>757.77</v>
      </c>
      <c r="AD67" s="59">
        <v>979.78499999999997</v>
      </c>
      <c r="AE67" s="59">
        <v>663.32500000000005</v>
      </c>
      <c r="AF67" s="59">
        <v>789.3599999999999</v>
      </c>
      <c r="AG67" s="59">
        <v>849.495</v>
      </c>
      <c r="AH67" s="59">
        <v>756.99499999999989</v>
      </c>
      <c r="AI67" s="59">
        <v>857.56500000000005</v>
      </c>
      <c r="AJ67" s="59">
        <v>378.72500000000002</v>
      </c>
      <c r="AK67" s="59">
        <v>963.61500000000001</v>
      </c>
      <c r="AL67" s="59">
        <v>384.47</v>
      </c>
      <c r="AM67" s="59">
        <v>998.39</v>
      </c>
      <c r="AN67" s="59">
        <v>946.71</v>
      </c>
      <c r="AO67" s="59">
        <v>597.35500000000002</v>
      </c>
      <c r="AP67" s="59">
        <v>661.09999999999991</v>
      </c>
      <c r="AQ67" s="59">
        <v>948.2</v>
      </c>
      <c r="AR67" s="59">
        <v>849.495</v>
      </c>
      <c r="AS67" s="59">
        <v>547.72</v>
      </c>
      <c r="AT67" s="59" t="s">
        <v>1820</v>
      </c>
      <c r="AU67" s="59">
        <v>967.05</v>
      </c>
      <c r="AV67" s="59">
        <v>949.64499999999998</v>
      </c>
      <c r="AW67" s="59">
        <v>642.39499999999998</v>
      </c>
      <c r="AX67" s="59">
        <v>995.28</v>
      </c>
      <c r="AY67" s="59">
        <v>994.35500000000002</v>
      </c>
      <c r="AZ67" s="59">
        <v>408.185</v>
      </c>
      <c r="BA67" s="59">
        <v>947.60500000000002</v>
      </c>
      <c r="BB67" s="59" t="s">
        <v>1820</v>
      </c>
      <c r="BC67" s="59">
        <v>961.21</v>
      </c>
      <c r="BD67" s="59" t="s">
        <v>1820</v>
      </c>
      <c r="BE67" s="59">
        <v>873.06999999999994</v>
      </c>
      <c r="BF67" s="59">
        <v>1.7668874679327644E-2</v>
      </c>
      <c r="BG67" s="59">
        <f>오르비누적테이블!BG67</f>
        <v>0</v>
      </c>
    </row>
    <row r="68" spans="1:59" hidden="1">
      <c r="A68" s="59" t="s">
        <v>1820</v>
      </c>
      <c r="B68" s="59">
        <v>576.73</v>
      </c>
      <c r="C68" s="59">
        <v>576.28</v>
      </c>
      <c r="D68" s="59">
        <v>510.69</v>
      </c>
      <c r="E68" s="59">
        <v>640.30999999999995</v>
      </c>
      <c r="F68" s="59">
        <v>640.30999999999995</v>
      </c>
      <c r="G68" s="59">
        <v>871.63</v>
      </c>
      <c r="H68" s="59">
        <v>862.87</v>
      </c>
      <c r="I68" s="59">
        <v>963.88</v>
      </c>
      <c r="J68" s="59">
        <v>447.23</v>
      </c>
      <c r="K68" s="59">
        <v>962.25</v>
      </c>
      <c r="L68" s="59">
        <v>576.41999999999996</v>
      </c>
      <c r="M68" s="59">
        <v>641.54999999999995</v>
      </c>
      <c r="N68" s="59" t="s">
        <v>1820</v>
      </c>
      <c r="O68" s="59">
        <v>640.99</v>
      </c>
      <c r="P68" s="59">
        <v>640.80999999999995</v>
      </c>
      <c r="Q68" s="59">
        <v>964.44</v>
      </c>
      <c r="R68" s="59">
        <v>962.25</v>
      </c>
      <c r="S68" s="59">
        <v>479.13</v>
      </c>
      <c r="T68" s="59">
        <v>965.57</v>
      </c>
      <c r="U68" s="59">
        <v>567.66</v>
      </c>
      <c r="V68" s="59">
        <v>516.75</v>
      </c>
      <c r="W68" s="59">
        <v>516</v>
      </c>
      <c r="X68" s="59">
        <v>962.68</v>
      </c>
      <c r="Y68" s="59">
        <v>642.88</v>
      </c>
      <c r="Z68" s="59">
        <v>192.66</v>
      </c>
      <c r="AA68" s="59">
        <v>516</v>
      </c>
      <c r="AB68" s="59">
        <v>643.08000000000004</v>
      </c>
      <c r="AC68" s="59">
        <v>758.73</v>
      </c>
      <c r="AD68" s="59">
        <v>980.91</v>
      </c>
      <c r="AE68" s="59">
        <v>664.73</v>
      </c>
      <c r="AF68" s="59">
        <v>789.92</v>
      </c>
      <c r="AG68" s="59">
        <v>851.09</v>
      </c>
      <c r="AH68" s="59">
        <v>758.81</v>
      </c>
      <c r="AI68" s="59">
        <v>859.19</v>
      </c>
      <c r="AJ68" s="59">
        <v>379.21</v>
      </c>
      <c r="AK68" s="59">
        <v>964.3</v>
      </c>
      <c r="AL68" s="59">
        <v>384.83</v>
      </c>
      <c r="AM68" s="59">
        <v>998.9</v>
      </c>
      <c r="AN68" s="59">
        <v>948.9</v>
      </c>
      <c r="AO68" s="59">
        <v>597.88</v>
      </c>
      <c r="AP68" s="59">
        <v>662.29</v>
      </c>
      <c r="AQ68" s="59">
        <v>950.01</v>
      </c>
      <c r="AR68" s="59">
        <v>851.09</v>
      </c>
      <c r="AS68" s="59">
        <v>548.25</v>
      </c>
      <c r="AT68" s="59" t="s">
        <v>1820</v>
      </c>
      <c r="AU68" s="59">
        <v>967.99</v>
      </c>
      <c r="AV68" s="59">
        <v>951.49</v>
      </c>
      <c r="AW68" s="59">
        <v>642.88</v>
      </c>
      <c r="AX68" s="59">
        <v>996.96</v>
      </c>
      <c r="AY68" s="59">
        <v>996.42</v>
      </c>
      <c r="AZ68" s="59">
        <v>409.04</v>
      </c>
      <c r="BA68" s="59">
        <v>949.61</v>
      </c>
      <c r="BB68" s="59" t="s">
        <v>1820</v>
      </c>
      <c r="BC68" s="59">
        <v>962.46</v>
      </c>
      <c r="BD68" s="59" t="s">
        <v>1820</v>
      </c>
      <c r="BE68" s="59">
        <v>873.52</v>
      </c>
      <c r="BF68" s="59">
        <v>1.6196468456050338E-2</v>
      </c>
      <c r="BG68" s="59">
        <f>오르비누적테이블!BG68</f>
        <v>0</v>
      </c>
    </row>
    <row r="69" spans="1:59" hidden="1">
      <c r="A69" s="59" t="s">
        <v>1820</v>
      </c>
      <c r="B69" s="59">
        <v>577.26</v>
      </c>
      <c r="C69" s="59">
        <v>576.82500000000005</v>
      </c>
      <c r="D69" s="59">
        <v>511.3</v>
      </c>
      <c r="E69" s="59">
        <v>640.91499999999996</v>
      </c>
      <c r="F69" s="59">
        <v>640.91499999999996</v>
      </c>
      <c r="G69" s="59">
        <v>872.52</v>
      </c>
      <c r="H69" s="59">
        <v>863.80500000000006</v>
      </c>
      <c r="I69" s="59">
        <v>964.76499999999999</v>
      </c>
      <c r="J69" s="59">
        <v>447.67500000000001</v>
      </c>
      <c r="K69" s="59">
        <v>963.15</v>
      </c>
      <c r="L69" s="59">
        <v>577.02499999999998</v>
      </c>
      <c r="M69" s="59">
        <v>642.29999999999995</v>
      </c>
      <c r="N69" s="59" t="s">
        <v>1820</v>
      </c>
      <c r="O69" s="59">
        <v>641.625</v>
      </c>
      <c r="P69" s="59">
        <v>641.4</v>
      </c>
      <c r="Q69" s="59">
        <v>965.55</v>
      </c>
      <c r="R69" s="59">
        <v>963.15</v>
      </c>
      <c r="S69" s="59">
        <v>479.53</v>
      </c>
      <c r="T69" s="59">
        <v>966.63499999999999</v>
      </c>
      <c r="U69" s="59">
        <v>568.1099999999999</v>
      </c>
      <c r="V69" s="59">
        <v>517.495</v>
      </c>
      <c r="W69" s="59">
        <v>516.5</v>
      </c>
      <c r="X69" s="59">
        <v>963.94</v>
      </c>
      <c r="Y69" s="59">
        <v>643.55999999999995</v>
      </c>
      <c r="Z69" s="59">
        <v>192.875</v>
      </c>
      <c r="AA69" s="59">
        <v>516.5</v>
      </c>
      <c r="AB69" s="59">
        <v>643.66000000000008</v>
      </c>
      <c r="AC69" s="59">
        <v>759.69</v>
      </c>
      <c r="AD69" s="59">
        <v>982.03499999999997</v>
      </c>
      <c r="AE69" s="59">
        <v>666.13</v>
      </c>
      <c r="AF69" s="59">
        <v>790.18499999999995</v>
      </c>
      <c r="AG69" s="59">
        <v>852.68000000000006</v>
      </c>
      <c r="AH69" s="59">
        <v>760.63</v>
      </c>
      <c r="AI69" s="59">
        <v>860.27</v>
      </c>
      <c r="AJ69" s="59">
        <v>379.69</v>
      </c>
      <c r="AK69" s="59">
        <v>965.41499999999996</v>
      </c>
      <c r="AL69" s="59">
        <v>385.17499999999995</v>
      </c>
      <c r="AM69" s="59">
        <v>999.41499999999996</v>
      </c>
      <c r="AN69" s="59">
        <v>950.19499999999994</v>
      </c>
      <c r="AO69" s="59">
        <v>598.495</v>
      </c>
      <c r="AP69" s="59">
        <v>663.47499999999991</v>
      </c>
      <c r="AQ69" s="59">
        <v>951.83999999999992</v>
      </c>
      <c r="AR69" s="59">
        <v>852.68000000000006</v>
      </c>
      <c r="AS69" s="59">
        <v>548.78</v>
      </c>
      <c r="AT69" s="59" t="s">
        <v>1820</v>
      </c>
      <c r="AU69" s="59">
        <v>968.92499999999995</v>
      </c>
      <c r="AV69" s="59">
        <v>953.34</v>
      </c>
      <c r="AW69" s="59">
        <v>643.55999999999995</v>
      </c>
      <c r="AX69" s="59">
        <v>998.36</v>
      </c>
      <c r="AY69" s="59">
        <v>998.4849999999999</v>
      </c>
      <c r="AZ69" s="59">
        <v>409.89</v>
      </c>
      <c r="BA69" s="59">
        <v>950.94</v>
      </c>
      <c r="BB69" s="59" t="s">
        <v>1820</v>
      </c>
      <c r="BC69" s="59">
        <v>963.31</v>
      </c>
      <c r="BD69" s="59" t="s">
        <v>1820</v>
      </c>
      <c r="BE69" s="59">
        <v>874.8</v>
      </c>
      <c r="BF69" s="59">
        <v>1.509216378859236E-2</v>
      </c>
      <c r="BG69" s="59">
        <f>오르비누적테이블!BG69</f>
        <v>0</v>
      </c>
    </row>
    <row r="70" spans="1:59" hidden="1">
      <c r="A70" s="59" t="s">
        <v>1820</v>
      </c>
      <c r="B70" s="59">
        <v>577.79</v>
      </c>
      <c r="C70" s="59">
        <v>577.37</v>
      </c>
      <c r="D70" s="59">
        <v>511.91</v>
      </c>
      <c r="E70" s="59">
        <v>641.52</v>
      </c>
      <c r="F70" s="59">
        <v>641.52</v>
      </c>
      <c r="G70" s="59">
        <v>873.41</v>
      </c>
      <c r="H70" s="59">
        <v>864.74</v>
      </c>
      <c r="I70" s="59">
        <v>965.65</v>
      </c>
      <c r="J70" s="59">
        <v>448.12</v>
      </c>
      <c r="K70" s="59">
        <v>964.05</v>
      </c>
      <c r="L70" s="59">
        <v>577.63</v>
      </c>
      <c r="M70" s="59">
        <v>643.04999999999995</v>
      </c>
      <c r="N70" s="59" t="s">
        <v>1820</v>
      </c>
      <c r="O70" s="59">
        <v>642.26</v>
      </c>
      <c r="P70" s="59">
        <v>641.99</v>
      </c>
      <c r="Q70" s="59">
        <v>966.66</v>
      </c>
      <c r="R70" s="59">
        <v>964.05</v>
      </c>
      <c r="S70" s="59">
        <v>479.93</v>
      </c>
      <c r="T70" s="59">
        <v>967.7</v>
      </c>
      <c r="U70" s="59">
        <v>568.55999999999995</v>
      </c>
      <c r="V70" s="59">
        <v>518.24</v>
      </c>
      <c r="W70" s="59">
        <v>517</v>
      </c>
      <c r="X70" s="59">
        <v>965.2</v>
      </c>
      <c r="Y70" s="59">
        <v>644.24</v>
      </c>
      <c r="Z70" s="59">
        <v>193.09</v>
      </c>
      <c r="AA70" s="59">
        <v>517</v>
      </c>
      <c r="AB70" s="59">
        <v>644.24</v>
      </c>
      <c r="AC70" s="59">
        <v>760.65</v>
      </c>
      <c r="AD70" s="59">
        <v>983.16</v>
      </c>
      <c r="AE70" s="59">
        <v>667.53</v>
      </c>
      <c r="AF70" s="59">
        <v>790.45</v>
      </c>
      <c r="AG70" s="59">
        <v>854.27</v>
      </c>
      <c r="AH70" s="59">
        <v>762.45</v>
      </c>
      <c r="AI70" s="59">
        <v>861.35</v>
      </c>
      <c r="AJ70" s="59">
        <v>380.17</v>
      </c>
      <c r="AK70" s="59">
        <v>966.53</v>
      </c>
      <c r="AL70" s="59">
        <v>385.52</v>
      </c>
      <c r="AM70" s="59">
        <v>999.93</v>
      </c>
      <c r="AN70" s="59">
        <v>951.49</v>
      </c>
      <c r="AO70" s="59">
        <v>599.11</v>
      </c>
      <c r="AP70" s="59">
        <v>664.66</v>
      </c>
      <c r="AQ70" s="59">
        <v>953.67</v>
      </c>
      <c r="AR70" s="59">
        <v>854.27</v>
      </c>
      <c r="AS70" s="59">
        <v>549.30999999999995</v>
      </c>
      <c r="AT70" s="59" t="s">
        <v>1820</v>
      </c>
      <c r="AU70" s="59">
        <v>969.86</v>
      </c>
      <c r="AV70" s="59">
        <v>955.19</v>
      </c>
      <c r="AW70" s="59">
        <v>644.24</v>
      </c>
      <c r="AX70" s="59">
        <v>999.76</v>
      </c>
      <c r="AY70" s="59">
        <v>1000.55</v>
      </c>
      <c r="AZ70" s="59">
        <v>410.74</v>
      </c>
      <c r="BA70" s="59">
        <v>952.27</v>
      </c>
      <c r="BB70" s="59" t="s">
        <v>1820</v>
      </c>
      <c r="BC70" s="59">
        <v>964.16</v>
      </c>
      <c r="BD70" s="59" t="s">
        <v>1820</v>
      </c>
      <c r="BE70" s="59">
        <v>876.08</v>
      </c>
      <c r="BF70" s="59">
        <v>1.3987859121134382E-2</v>
      </c>
      <c r="BG70" s="59">
        <f>오르비누적테이블!BG70</f>
        <v>0</v>
      </c>
    </row>
    <row r="71" spans="1:59" hidden="1">
      <c r="A71" s="59" t="s">
        <v>1820</v>
      </c>
      <c r="B71" s="59">
        <v>578.30500000000006</v>
      </c>
      <c r="C71" s="59">
        <v>577.88</v>
      </c>
      <c r="D71" s="59">
        <v>512.51499999999999</v>
      </c>
      <c r="E71" s="59">
        <v>642.08999999999992</v>
      </c>
      <c r="F71" s="59">
        <v>642.08999999999992</v>
      </c>
      <c r="G71" s="59">
        <v>874.005</v>
      </c>
      <c r="H71" s="59">
        <v>865.63</v>
      </c>
      <c r="I71" s="59">
        <v>966.56500000000005</v>
      </c>
      <c r="J71" s="59">
        <v>448.63499999999999</v>
      </c>
      <c r="K71" s="59">
        <v>964.91</v>
      </c>
      <c r="L71" s="59">
        <v>578.35500000000002</v>
      </c>
      <c r="M71" s="59">
        <v>643.78499999999997</v>
      </c>
      <c r="N71" s="59" t="s">
        <v>1820</v>
      </c>
      <c r="O71" s="59">
        <v>642.9</v>
      </c>
      <c r="P71" s="59">
        <v>642.56500000000005</v>
      </c>
      <c r="Q71" s="59">
        <v>967.77</v>
      </c>
      <c r="R71" s="59">
        <v>964.90499999999997</v>
      </c>
      <c r="S71" s="59">
        <v>480.46000000000004</v>
      </c>
      <c r="T71" s="59">
        <v>968.68000000000006</v>
      </c>
      <c r="U71" s="59">
        <v>569.35500000000002</v>
      </c>
      <c r="V71" s="59">
        <v>518.54999999999995</v>
      </c>
      <c r="W71" s="59">
        <v>517.5</v>
      </c>
      <c r="X71" s="59">
        <v>965.68499999999995</v>
      </c>
      <c r="Y71" s="59">
        <v>644.94000000000005</v>
      </c>
      <c r="Z71" s="59">
        <v>193.29500000000002</v>
      </c>
      <c r="AA71" s="59">
        <v>517.5</v>
      </c>
      <c r="AB71" s="59">
        <v>644.94000000000005</v>
      </c>
      <c r="AC71" s="59">
        <v>762.15</v>
      </c>
      <c r="AD71" s="59">
        <v>985.06500000000005</v>
      </c>
      <c r="AE71" s="59">
        <v>668.92499999999995</v>
      </c>
      <c r="AF71" s="59">
        <v>790.72</v>
      </c>
      <c r="AG71" s="59">
        <v>855.38499999999999</v>
      </c>
      <c r="AH71" s="59">
        <v>764.2650000000001</v>
      </c>
      <c r="AI71" s="59">
        <v>862.42499999999995</v>
      </c>
      <c r="AJ71" s="59">
        <v>380.89</v>
      </c>
      <c r="AK71" s="59">
        <v>967.64499999999998</v>
      </c>
      <c r="AL71" s="59">
        <v>386.03999999999996</v>
      </c>
      <c r="AM71" s="59">
        <v>1000.44</v>
      </c>
      <c r="AN71" s="59">
        <v>952.78500000000008</v>
      </c>
      <c r="AO71" s="59">
        <v>599.96</v>
      </c>
      <c r="AP71" s="59">
        <v>665.89499999999998</v>
      </c>
      <c r="AQ71" s="59">
        <v>955.495</v>
      </c>
      <c r="AR71" s="59">
        <v>855.38499999999999</v>
      </c>
      <c r="AS71" s="59">
        <v>549.84500000000003</v>
      </c>
      <c r="AT71" s="59" t="s">
        <v>1820</v>
      </c>
      <c r="AU71" s="59">
        <v>970.81</v>
      </c>
      <c r="AV71" s="59">
        <v>957.04</v>
      </c>
      <c r="AW71" s="59">
        <v>644.94000000000005</v>
      </c>
      <c r="AX71" s="59">
        <v>1001.165</v>
      </c>
      <c r="AY71" s="59">
        <v>1002.615</v>
      </c>
      <c r="AZ71" s="59">
        <v>411.52</v>
      </c>
      <c r="BA71" s="59">
        <v>953.60500000000002</v>
      </c>
      <c r="BB71" s="59" t="s">
        <v>1820</v>
      </c>
      <c r="BC71" s="59">
        <v>965.01</v>
      </c>
      <c r="BD71" s="59" t="s">
        <v>1820</v>
      </c>
      <c r="BE71" s="59">
        <v>876.35500000000002</v>
      </c>
      <c r="BF71" s="59">
        <v>1.2883554453676404E-2</v>
      </c>
      <c r="BG71" s="59">
        <f>오르비누적테이블!BG71</f>
        <v>0</v>
      </c>
    </row>
    <row r="72" spans="1:59" hidden="1">
      <c r="A72" s="59" t="s">
        <v>1820</v>
      </c>
      <c r="B72" s="59">
        <v>578.82000000000005</v>
      </c>
      <c r="C72" s="59">
        <v>578.39</v>
      </c>
      <c r="D72" s="59">
        <v>513.12</v>
      </c>
      <c r="E72" s="59">
        <v>642.66</v>
      </c>
      <c r="F72" s="59">
        <v>642.66</v>
      </c>
      <c r="G72" s="59">
        <v>874.6</v>
      </c>
      <c r="H72" s="59">
        <v>866.52</v>
      </c>
      <c r="I72" s="59">
        <v>967.48</v>
      </c>
      <c r="J72" s="59">
        <v>449.15</v>
      </c>
      <c r="K72" s="59">
        <v>965.77</v>
      </c>
      <c r="L72" s="59">
        <v>579.08000000000004</v>
      </c>
      <c r="M72" s="59">
        <v>644.52</v>
      </c>
      <c r="N72" s="59" t="s">
        <v>1820</v>
      </c>
      <c r="O72" s="59">
        <v>643.54</v>
      </c>
      <c r="P72" s="59">
        <v>643.14</v>
      </c>
      <c r="Q72" s="59">
        <v>968.88</v>
      </c>
      <c r="R72" s="59">
        <v>965.76</v>
      </c>
      <c r="S72" s="59">
        <v>480.99</v>
      </c>
      <c r="T72" s="59">
        <v>969.66</v>
      </c>
      <c r="U72" s="59">
        <v>570.15</v>
      </c>
      <c r="V72" s="59">
        <v>518.86</v>
      </c>
      <c r="W72" s="59">
        <v>518</v>
      </c>
      <c r="X72" s="59">
        <v>966.17</v>
      </c>
      <c r="Y72" s="59">
        <v>645.64</v>
      </c>
      <c r="Z72" s="59">
        <v>193.5</v>
      </c>
      <c r="AA72" s="59">
        <v>518</v>
      </c>
      <c r="AB72" s="59">
        <v>645.64</v>
      </c>
      <c r="AC72" s="59">
        <v>763.65</v>
      </c>
      <c r="AD72" s="59">
        <v>986.97</v>
      </c>
      <c r="AE72" s="59">
        <v>670.32</v>
      </c>
      <c r="AF72" s="59">
        <v>790.99</v>
      </c>
      <c r="AG72" s="59">
        <v>856.5</v>
      </c>
      <c r="AH72" s="59">
        <v>766.08</v>
      </c>
      <c r="AI72" s="59">
        <v>863.5</v>
      </c>
      <c r="AJ72" s="59">
        <v>381.61</v>
      </c>
      <c r="AK72" s="59">
        <v>968.76</v>
      </c>
      <c r="AL72" s="59">
        <v>386.56</v>
      </c>
      <c r="AM72" s="59">
        <v>1000.95</v>
      </c>
      <c r="AN72" s="59">
        <v>954.08</v>
      </c>
      <c r="AO72" s="59">
        <v>600.80999999999995</v>
      </c>
      <c r="AP72" s="59">
        <v>667.13</v>
      </c>
      <c r="AQ72" s="59">
        <v>957.32</v>
      </c>
      <c r="AR72" s="59">
        <v>856.5</v>
      </c>
      <c r="AS72" s="59">
        <v>550.38</v>
      </c>
      <c r="AT72" s="59" t="s">
        <v>1820</v>
      </c>
      <c r="AU72" s="59">
        <v>971.76</v>
      </c>
      <c r="AV72" s="59">
        <v>958.89</v>
      </c>
      <c r="AW72" s="59">
        <v>645.64</v>
      </c>
      <c r="AX72" s="59">
        <v>1002.57</v>
      </c>
      <c r="AY72" s="59">
        <v>1004.68</v>
      </c>
      <c r="AZ72" s="59">
        <v>412.3</v>
      </c>
      <c r="BA72" s="59">
        <v>954.94</v>
      </c>
      <c r="BB72" s="59" t="s">
        <v>1820</v>
      </c>
      <c r="BC72" s="59">
        <v>965.86</v>
      </c>
      <c r="BD72" s="59" t="s">
        <v>1820</v>
      </c>
      <c r="BE72" s="59">
        <v>876.63</v>
      </c>
      <c r="BF72" s="59">
        <v>1.1779249786218427E-2</v>
      </c>
      <c r="BG72" s="59">
        <f>오르비누적테이블!BG72</f>
        <v>0</v>
      </c>
    </row>
    <row r="73" spans="1:59" hidden="1">
      <c r="A73" s="59" t="s">
        <v>1820</v>
      </c>
      <c r="B73" s="59">
        <v>579.33500000000004</v>
      </c>
      <c r="C73" s="59">
        <v>578.93499999999995</v>
      </c>
      <c r="D73" s="59">
        <v>513.32999999999993</v>
      </c>
      <c r="E73" s="59">
        <v>643.26</v>
      </c>
      <c r="F73" s="59">
        <v>643.26</v>
      </c>
      <c r="G73" s="59">
        <v>875.495</v>
      </c>
      <c r="H73" s="59">
        <v>867.43000000000006</v>
      </c>
      <c r="I73" s="59">
        <v>968.26499999999999</v>
      </c>
      <c r="J73" s="59">
        <v>449.41999999999996</v>
      </c>
      <c r="K73" s="59">
        <v>966.64</v>
      </c>
      <c r="L73" s="59">
        <v>579.43499999999995</v>
      </c>
      <c r="M73" s="59">
        <v>645.02499999999998</v>
      </c>
      <c r="N73" s="59" t="s">
        <v>1820</v>
      </c>
      <c r="O73" s="59">
        <v>643.95499999999993</v>
      </c>
      <c r="P73" s="59">
        <v>643.71</v>
      </c>
      <c r="Q73" s="59">
        <v>969.4</v>
      </c>
      <c r="R73" s="59">
        <v>966.63499999999999</v>
      </c>
      <c r="S73" s="59">
        <v>481.18</v>
      </c>
      <c r="T73" s="59">
        <v>970.12</v>
      </c>
      <c r="U73" s="59">
        <v>570.46499999999992</v>
      </c>
      <c r="V73" s="59">
        <v>519.495</v>
      </c>
      <c r="W73" s="59">
        <v>518.5</v>
      </c>
      <c r="X73" s="59">
        <v>967.62</v>
      </c>
      <c r="Y73" s="59">
        <v>646.08999999999992</v>
      </c>
      <c r="Z73" s="59">
        <v>193.62</v>
      </c>
      <c r="AA73" s="59">
        <v>518.5</v>
      </c>
      <c r="AB73" s="59">
        <v>646.08999999999992</v>
      </c>
      <c r="AC73" s="59">
        <v>765.14499999999998</v>
      </c>
      <c r="AD73" s="59">
        <v>987.56999999999994</v>
      </c>
      <c r="AE73" s="59">
        <v>670.96500000000003</v>
      </c>
      <c r="AF73" s="59">
        <v>791.255</v>
      </c>
      <c r="AG73" s="59">
        <v>857.61</v>
      </c>
      <c r="AH73" s="59">
        <v>767.06500000000005</v>
      </c>
      <c r="AI73" s="59">
        <v>864.57999999999993</v>
      </c>
      <c r="AJ73" s="59">
        <v>382.32500000000005</v>
      </c>
      <c r="AK73" s="59">
        <v>969.52499999999998</v>
      </c>
      <c r="AL73" s="59">
        <v>386.88</v>
      </c>
      <c r="AM73" s="59">
        <v>1001.215</v>
      </c>
      <c r="AN73" s="59">
        <v>955.375</v>
      </c>
      <c r="AO73" s="59">
        <v>601.31500000000005</v>
      </c>
      <c r="AP73" s="59">
        <v>668.36</v>
      </c>
      <c r="AQ73" s="59">
        <v>958.44500000000005</v>
      </c>
      <c r="AR73" s="59">
        <v>857.61</v>
      </c>
      <c r="AS73" s="59">
        <v>550.91000000000008</v>
      </c>
      <c r="AT73" s="59" t="s">
        <v>1820</v>
      </c>
      <c r="AU73" s="59">
        <v>972.71</v>
      </c>
      <c r="AV73" s="59">
        <v>960.14</v>
      </c>
      <c r="AW73" s="59">
        <v>646.08999999999992</v>
      </c>
      <c r="AX73" s="59">
        <v>1003.97</v>
      </c>
      <c r="AY73" s="59">
        <v>1006.0650000000001</v>
      </c>
      <c r="AZ73" s="59">
        <v>413.07500000000005</v>
      </c>
      <c r="BA73" s="59">
        <v>956.27</v>
      </c>
      <c r="BB73" s="59" t="s">
        <v>1820</v>
      </c>
      <c r="BC73" s="59">
        <v>967.22</v>
      </c>
      <c r="BD73" s="59" t="s">
        <v>1820</v>
      </c>
      <c r="BE73" s="59">
        <v>877.56</v>
      </c>
      <c r="BF73" s="59">
        <v>1.1043046674579775E-2</v>
      </c>
      <c r="BG73" s="59">
        <f>오르비누적테이블!BG73</f>
        <v>0</v>
      </c>
    </row>
    <row r="74" spans="1:59" hidden="1">
      <c r="A74" s="59" t="s">
        <v>1820</v>
      </c>
      <c r="B74" s="59">
        <v>579.85</v>
      </c>
      <c r="C74" s="59">
        <v>579.48</v>
      </c>
      <c r="D74" s="59">
        <v>513.54</v>
      </c>
      <c r="E74" s="59">
        <v>643.86</v>
      </c>
      <c r="F74" s="59">
        <v>643.86</v>
      </c>
      <c r="G74" s="59">
        <v>876.39</v>
      </c>
      <c r="H74" s="59">
        <v>868.34</v>
      </c>
      <c r="I74" s="59">
        <v>969.05</v>
      </c>
      <c r="J74" s="59">
        <v>449.69</v>
      </c>
      <c r="K74" s="59">
        <v>967.51</v>
      </c>
      <c r="L74" s="59">
        <v>579.79</v>
      </c>
      <c r="M74" s="59">
        <v>645.53</v>
      </c>
      <c r="N74" s="59" t="s">
        <v>1820</v>
      </c>
      <c r="O74" s="59">
        <v>644.37</v>
      </c>
      <c r="P74" s="59">
        <v>644.28</v>
      </c>
      <c r="Q74" s="59">
        <v>969.92</v>
      </c>
      <c r="R74" s="59">
        <v>967.51</v>
      </c>
      <c r="S74" s="59">
        <v>481.37</v>
      </c>
      <c r="T74" s="59">
        <v>970.58</v>
      </c>
      <c r="U74" s="59">
        <v>570.78</v>
      </c>
      <c r="V74" s="59">
        <v>520.13</v>
      </c>
      <c r="W74" s="59">
        <v>519</v>
      </c>
      <c r="X74" s="59">
        <v>969.07</v>
      </c>
      <c r="Y74" s="59">
        <v>646.54</v>
      </c>
      <c r="Z74" s="59">
        <v>193.74</v>
      </c>
      <c r="AA74" s="59">
        <v>519</v>
      </c>
      <c r="AB74" s="59">
        <v>646.54</v>
      </c>
      <c r="AC74" s="59">
        <v>766.64</v>
      </c>
      <c r="AD74" s="59">
        <v>988.17</v>
      </c>
      <c r="AE74" s="59">
        <v>671.61</v>
      </c>
      <c r="AF74" s="59">
        <v>791.52</v>
      </c>
      <c r="AG74" s="59">
        <v>858.72</v>
      </c>
      <c r="AH74" s="59">
        <v>768.05</v>
      </c>
      <c r="AI74" s="59">
        <v>865.66</v>
      </c>
      <c r="AJ74" s="59">
        <v>383.04</v>
      </c>
      <c r="AK74" s="59">
        <v>970.29</v>
      </c>
      <c r="AL74" s="59">
        <v>387.2</v>
      </c>
      <c r="AM74" s="59">
        <v>1001.48</v>
      </c>
      <c r="AN74" s="59">
        <v>956.67</v>
      </c>
      <c r="AO74" s="59">
        <v>601.82000000000005</v>
      </c>
      <c r="AP74" s="59">
        <v>669.59</v>
      </c>
      <c r="AQ74" s="59">
        <v>959.57</v>
      </c>
      <c r="AR74" s="59">
        <v>858.72</v>
      </c>
      <c r="AS74" s="59">
        <v>551.44000000000005</v>
      </c>
      <c r="AT74" s="59" t="s">
        <v>1820</v>
      </c>
      <c r="AU74" s="59">
        <v>973.66</v>
      </c>
      <c r="AV74" s="59">
        <v>961.39</v>
      </c>
      <c r="AW74" s="59">
        <v>646.54</v>
      </c>
      <c r="AX74" s="59">
        <v>1005.37</v>
      </c>
      <c r="AY74" s="59">
        <v>1007.45</v>
      </c>
      <c r="AZ74" s="59">
        <v>413.85</v>
      </c>
      <c r="BA74" s="59">
        <v>957.6</v>
      </c>
      <c r="BB74" s="59" t="s">
        <v>1820</v>
      </c>
      <c r="BC74" s="59">
        <v>968.58</v>
      </c>
      <c r="BD74" s="59" t="s">
        <v>1820</v>
      </c>
      <c r="BE74" s="59">
        <v>878.49</v>
      </c>
      <c r="BF74" s="59">
        <v>1.0306843562941122E-2</v>
      </c>
      <c r="BG74" s="59">
        <f>오르비누적테이블!BG74</f>
        <v>0</v>
      </c>
    </row>
    <row r="75" spans="1:59" hidden="1">
      <c r="A75" s="59" t="s">
        <v>1820</v>
      </c>
      <c r="B75" s="59">
        <v>580.47</v>
      </c>
      <c r="C75" s="59">
        <v>579.91000000000008</v>
      </c>
      <c r="D75" s="59">
        <v>513.7349999999999</v>
      </c>
      <c r="E75" s="59">
        <v>644.34</v>
      </c>
      <c r="F75" s="59">
        <v>644.34</v>
      </c>
      <c r="G75" s="59">
        <v>877.18000000000006</v>
      </c>
      <c r="H75" s="59">
        <v>869.1</v>
      </c>
      <c r="I75" s="59">
        <v>970.07999999999993</v>
      </c>
      <c r="J75" s="59">
        <v>449.90499999999997</v>
      </c>
      <c r="K75" s="59">
        <v>968.5</v>
      </c>
      <c r="L75" s="59">
        <v>580.16999999999996</v>
      </c>
      <c r="M75" s="59">
        <v>646.21</v>
      </c>
      <c r="N75" s="59" t="s">
        <v>1820</v>
      </c>
      <c r="O75" s="59">
        <v>644.79999999999995</v>
      </c>
      <c r="P75" s="59">
        <v>644.82500000000005</v>
      </c>
      <c r="Q75" s="59">
        <v>970.93000000000006</v>
      </c>
      <c r="R75" s="59">
        <v>968.505</v>
      </c>
      <c r="S75" s="59">
        <v>481.495</v>
      </c>
      <c r="T75" s="59">
        <v>971.58</v>
      </c>
      <c r="U75" s="59">
        <v>571.12</v>
      </c>
      <c r="V75" s="59">
        <v>520.55500000000006</v>
      </c>
      <c r="W75" s="59">
        <v>519.5</v>
      </c>
      <c r="X75" s="59">
        <v>969.53</v>
      </c>
      <c r="Y75" s="59">
        <v>647.16</v>
      </c>
      <c r="Z75" s="59">
        <v>193.95499999999998</v>
      </c>
      <c r="AA75" s="59">
        <v>519.5</v>
      </c>
      <c r="AB75" s="59">
        <v>647.20000000000005</v>
      </c>
      <c r="AC75" s="59">
        <v>768.05</v>
      </c>
      <c r="AD75" s="59">
        <v>988.77</v>
      </c>
      <c r="AE75" s="59">
        <v>672.255</v>
      </c>
      <c r="AF75" s="59">
        <v>791.89</v>
      </c>
      <c r="AG75" s="59">
        <v>859.83500000000004</v>
      </c>
      <c r="AH75" s="59">
        <v>769.03</v>
      </c>
      <c r="AI75" s="59">
        <v>867.15499999999997</v>
      </c>
      <c r="AJ75" s="59">
        <v>383.78</v>
      </c>
      <c r="AK75" s="59">
        <v>971.31500000000005</v>
      </c>
      <c r="AL75" s="59">
        <v>387.63499999999999</v>
      </c>
      <c r="AM75" s="59">
        <v>1001.745</v>
      </c>
      <c r="AN75" s="59">
        <v>958.53499999999997</v>
      </c>
      <c r="AO75" s="59">
        <v>602.73</v>
      </c>
      <c r="AP75" s="59">
        <v>670.53</v>
      </c>
      <c r="AQ75" s="59">
        <v>960.69500000000005</v>
      </c>
      <c r="AR75" s="59">
        <v>859.83500000000004</v>
      </c>
      <c r="AS75" s="59">
        <v>551.97</v>
      </c>
      <c r="AT75" s="59" t="s">
        <v>1820</v>
      </c>
      <c r="AU75" s="59">
        <v>973.9</v>
      </c>
      <c r="AV75" s="59">
        <v>962.64499999999998</v>
      </c>
      <c r="AW75" s="59">
        <v>647.16</v>
      </c>
      <c r="AX75" s="59">
        <v>1007.28</v>
      </c>
      <c r="AY75" s="59">
        <v>1008.84</v>
      </c>
      <c r="AZ75" s="59">
        <v>414.01</v>
      </c>
      <c r="BA75" s="59">
        <v>959.44499999999994</v>
      </c>
      <c r="BB75" s="59" t="s">
        <v>1820</v>
      </c>
      <c r="BC75" s="59">
        <v>969.06500000000005</v>
      </c>
      <c r="BD75" s="59" t="s">
        <v>1820</v>
      </c>
      <c r="BE75" s="59">
        <v>878.8</v>
      </c>
      <c r="BF75" s="59">
        <v>9.5706404513024711E-3</v>
      </c>
      <c r="BG75" s="59">
        <f>오르비누적테이블!BG75</f>
        <v>0</v>
      </c>
    </row>
    <row r="76" spans="1:59" hidden="1">
      <c r="A76" s="59" t="s">
        <v>1820</v>
      </c>
      <c r="B76" s="59">
        <v>581.09</v>
      </c>
      <c r="C76" s="59">
        <v>580.34</v>
      </c>
      <c r="D76" s="59">
        <v>513.92999999999995</v>
      </c>
      <c r="E76" s="59">
        <v>644.82000000000005</v>
      </c>
      <c r="F76" s="59">
        <v>644.82000000000005</v>
      </c>
      <c r="G76" s="59">
        <v>877.97</v>
      </c>
      <c r="H76" s="59">
        <v>869.86</v>
      </c>
      <c r="I76" s="59">
        <v>971.11</v>
      </c>
      <c r="J76" s="59">
        <v>450.12</v>
      </c>
      <c r="K76" s="59">
        <v>969.49</v>
      </c>
      <c r="L76" s="59">
        <v>580.54999999999995</v>
      </c>
      <c r="M76" s="59">
        <v>646.89</v>
      </c>
      <c r="N76" s="59" t="s">
        <v>1820</v>
      </c>
      <c r="O76" s="59">
        <v>645.23</v>
      </c>
      <c r="P76" s="59">
        <v>645.37</v>
      </c>
      <c r="Q76" s="59">
        <v>971.94</v>
      </c>
      <c r="R76" s="59">
        <v>969.5</v>
      </c>
      <c r="S76" s="59">
        <v>481.62</v>
      </c>
      <c r="T76" s="59">
        <v>972.58</v>
      </c>
      <c r="U76" s="59">
        <v>571.46</v>
      </c>
      <c r="V76" s="59">
        <v>520.98</v>
      </c>
      <c r="W76" s="59">
        <v>520</v>
      </c>
      <c r="X76" s="59">
        <v>969.99</v>
      </c>
      <c r="Y76" s="59">
        <v>647.78</v>
      </c>
      <c r="Z76" s="59">
        <v>194.17</v>
      </c>
      <c r="AA76" s="59">
        <v>520</v>
      </c>
      <c r="AB76" s="59">
        <v>647.86</v>
      </c>
      <c r="AC76" s="59">
        <v>769.46</v>
      </c>
      <c r="AD76" s="59">
        <v>989.37</v>
      </c>
      <c r="AE76" s="59">
        <v>672.9</v>
      </c>
      <c r="AF76" s="59">
        <v>792.26</v>
      </c>
      <c r="AG76" s="59">
        <v>860.95</v>
      </c>
      <c r="AH76" s="59">
        <v>770.01</v>
      </c>
      <c r="AI76" s="59">
        <v>868.65</v>
      </c>
      <c r="AJ76" s="59">
        <v>384.52</v>
      </c>
      <c r="AK76" s="59">
        <v>972.34</v>
      </c>
      <c r="AL76" s="59">
        <v>388.07</v>
      </c>
      <c r="AM76" s="59">
        <v>1002.01</v>
      </c>
      <c r="AN76" s="59">
        <v>960.4</v>
      </c>
      <c r="AO76" s="59">
        <v>603.64</v>
      </c>
      <c r="AP76" s="59">
        <v>671.47</v>
      </c>
      <c r="AQ76" s="59">
        <v>961.82</v>
      </c>
      <c r="AR76" s="59">
        <v>860.95</v>
      </c>
      <c r="AS76" s="59">
        <v>552.5</v>
      </c>
      <c r="AT76" s="59" t="s">
        <v>1820</v>
      </c>
      <c r="AU76" s="59">
        <v>974.14</v>
      </c>
      <c r="AV76" s="59">
        <v>963.9</v>
      </c>
      <c r="AW76" s="59">
        <v>647.78</v>
      </c>
      <c r="AX76" s="59">
        <v>1009.19</v>
      </c>
      <c r="AY76" s="59">
        <v>1010.23</v>
      </c>
      <c r="AZ76" s="59">
        <v>414.17</v>
      </c>
      <c r="BA76" s="59">
        <v>961.29</v>
      </c>
      <c r="BB76" s="59" t="s">
        <v>1820</v>
      </c>
      <c r="BC76" s="59">
        <v>969.55</v>
      </c>
      <c r="BD76" s="59" t="s">
        <v>1820</v>
      </c>
      <c r="BE76" s="59">
        <v>879.11</v>
      </c>
      <c r="BF76" s="59">
        <v>8.8344373396638202E-3</v>
      </c>
      <c r="BG76" s="59">
        <f>오르비누적테이블!BG76</f>
        <v>0</v>
      </c>
    </row>
    <row r="77" spans="1:59" hidden="1">
      <c r="A77" s="59" t="s">
        <v>1820</v>
      </c>
      <c r="B77" s="59">
        <v>581.70500000000004</v>
      </c>
      <c r="C77" s="59">
        <v>581.09500000000003</v>
      </c>
      <c r="D77" s="59">
        <v>514.76499999999999</v>
      </c>
      <c r="E77" s="59">
        <v>645.66000000000008</v>
      </c>
      <c r="F77" s="59">
        <v>645.66000000000008</v>
      </c>
      <c r="G77" s="59">
        <v>878.76</v>
      </c>
      <c r="H77" s="59">
        <v>870.90000000000009</v>
      </c>
      <c r="I77" s="59">
        <v>972.13499999999999</v>
      </c>
      <c r="J77" s="59">
        <v>450.815</v>
      </c>
      <c r="K77" s="59">
        <v>970.47</v>
      </c>
      <c r="L77" s="59">
        <v>581.34500000000003</v>
      </c>
      <c r="M77" s="59">
        <v>647.56500000000005</v>
      </c>
      <c r="N77" s="59" t="s">
        <v>1820</v>
      </c>
      <c r="O77" s="59">
        <v>646.09500000000003</v>
      </c>
      <c r="P77" s="59">
        <v>646.20000000000005</v>
      </c>
      <c r="Q77" s="59">
        <v>972.94500000000005</v>
      </c>
      <c r="R77" s="59">
        <v>970.49</v>
      </c>
      <c r="S77" s="59">
        <v>482.26</v>
      </c>
      <c r="T77" s="59">
        <v>973.57500000000005</v>
      </c>
      <c r="U77" s="59">
        <v>572.26</v>
      </c>
      <c r="V77" s="59">
        <v>521.40000000000009</v>
      </c>
      <c r="W77" s="59">
        <v>520.5</v>
      </c>
      <c r="X77" s="59">
        <v>970.44499999999994</v>
      </c>
      <c r="Y77" s="59">
        <v>648.48</v>
      </c>
      <c r="Z77" s="59">
        <v>194.37</v>
      </c>
      <c r="AA77" s="59">
        <v>520.5</v>
      </c>
      <c r="AB77" s="59">
        <v>648.52</v>
      </c>
      <c r="AC77" s="59">
        <v>770.86500000000001</v>
      </c>
      <c r="AD77" s="59">
        <v>990.61</v>
      </c>
      <c r="AE77" s="59">
        <v>674.19</v>
      </c>
      <c r="AF77" s="59">
        <v>792.63</v>
      </c>
      <c r="AG77" s="59">
        <v>862.54</v>
      </c>
      <c r="AH77" s="59">
        <v>770.995</v>
      </c>
      <c r="AI77" s="59">
        <v>870.14</v>
      </c>
      <c r="AJ77" s="59">
        <v>385.255</v>
      </c>
      <c r="AK77" s="59">
        <v>973.04</v>
      </c>
      <c r="AL77" s="59">
        <v>388.60500000000002</v>
      </c>
      <c r="AM77" s="59">
        <v>1002.275</v>
      </c>
      <c r="AN77" s="59">
        <v>962.26</v>
      </c>
      <c r="AO77" s="59">
        <v>604.28499999999997</v>
      </c>
      <c r="AP77" s="59">
        <v>672.40499999999997</v>
      </c>
      <c r="AQ77" s="59">
        <v>963.57500000000005</v>
      </c>
      <c r="AR77" s="59">
        <v>862.54</v>
      </c>
      <c r="AS77" s="59">
        <v>553.03</v>
      </c>
      <c r="AT77" s="59" t="s">
        <v>1820</v>
      </c>
      <c r="AU77" s="59">
        <v>975.05500000000006</v>
      </c>
      <c r="AV77" s="59">
        <v>965.15</v>
      </c>
      <c r="AW77" s="59">
        <v>648.48</v>
      </c>
      <c r="AX77" s="59">
        <v>1011.095</v>
      </c>
      <c r="AY77" s="59">
        <v>1011.615</v>
      </c>
      <c r="AZ77" s="59">
        <v>414.86</v>
      </c>
      <c r="BA77" s="59">
        <v>963.13499999999999</v>
      </c>
      <c r="BB77" s="59" t="s">
        <v>1820</v>
      </c>
      <c r="BC77" s="59">
        <v>970.12</v>
      </c>
      <c r="BD77" s="59" t="s">
        <v>1820</v>
      </c>
      <c r="BE77" s="59">
        <v>879.56500000000005</v>
      </c>
      <c r="BF77" s="59">
        <v>8.0982342280251692E-3</v>
      </c>
      <c r="BG77" s="59">
        <f>오르비누적테이블!BG77</f>
        <v>0</v>
      </c>
    </row>
    <row r="78" spans="1:59" hidden="1">
      <c r="A78" s="59" t="s">
        <v>1820</v>
      </c>
      <c r="B78" s="59">
        <v>582.32000000000005</v>
      </c>
      <c r="C78" s="59">
        <v>581.85</v>
      </c>
      <c r="D78" s="59">
        <v>515.6</v>
      </c>
      <c r="E78" s="59">
        <v>646.5</v>
      </c>
      <c r="F78" s="59">
        <v>646.5</v>
      </c>
      <c r="G78" s="59">
        <v>879.55</v>
      </c>
      <c r="H78" s="59">
        <v>871.94</v>
      </c>
      <c r="I78" s="59">
        <v>973.16</v>
      </c>
      <c r="J78" s="59">
        <v>451.51</v>
      </c>
      <c r="K78" s="59">
        <v>971.45</v>
      </c>
      <c r="L78" s="59">
        <v>582.14</v>
      </c>
      <c r="M78" s="59">
        <v>648.24</v>
      </c>
      <c r="N78" s="59" t="s">
        <v>1820</v>
      </c>
      <c r="O78" s="59">
        <v>646.96</v>
      </c>
      <c r="P78" s="59">
        <v>647.03</v>
      </c>
      <c r="Q78" s="59">
        <v>973.95</v>
      </c>
      <c r="R78" s="59">
        <v>971.48</v>
      </c>
      <c r="S78" s="59">
        <v>482.9</v>
      </c>
      <c r="T78" s="59">
        <v>974.57</v>
      </c>
      <c r="U78" s="59">
        <v>573.05999999999995</v>
      </c>
      <c r="V78" s="59">
        <v>521.82000000000005</v>
      </c>
      <c r="W78" s="59">
        <v>521</v>
      </c>
      <c r="X78" s="59">
        <v>970.9</v>
      </c>
      <c r="Y78" s="59">
        <v>649.17999999999995</v>
      </c>
      <c r="Z78" s="59">
        <v>194.57</v>
      </c>
      <c r="AA78" s="59">
        <v>521</v>
      </c>
      <c r="AB78" s="59">
        <v>649.17999999999995</v>
      </c>
      <c r="AC78" s="59">
        <v>772.27</v>
      </c>
      <c r="AD78" s="59">
        <v>991.85</v>
      </c>
      <c r="AE78" s="59">
        <v>675.48</v>
      </c>
      <c r="AF78" s="59">
        <v>793</v>
      </c>
      <c r="AG78" s="59">
        <v>864.13</v>
      </c>
      <c r="AH78" s="59">
        <v>771.98</v>
      </c>
      <c r="AI78" s="59">
        <v>871.63</v>
      </c>
      <c r="AJ78" s="59">
        <v>385.99</v>
      </c>
      <c r="AK78" s="59">
        <v>973.74</v>
      </c>
      <c r="AL78" s="59">
        <v>389.14</v>
      </c>
      <c r="AM78" s="59">
        <v>1002.54</v>
      </c>
      <c r="AN78" s="59">
        <v>964.12</v>
      </c>
      <c r="AO78" s="59">
        <v>604.92999999999995</v>
      </c>
      <c r="AP78" s="59">
        <v>673.34</v>
      </c>
      <c r="AQ78" s="59">
        <v>965.33</v>
      </c>
      <c r="AR78" s="59">
        <v>864.13</v>
      </c>
      <c r="AS78" s="59">
        <v>553.55999999999995</v>
      </c>
      <c r="AT78" s="59" t="s">
        <v>1820</v>
      </c>
      <c r="AU78" s="59">
        <v>975.97</v>
      </c>
      <c r="AV78" s="59">
        <v>966.4</v>
      </c>
      <c r="AW78" s="59">
        <v>649.17999999999995</v>
      </c>
      <c r="AX78" s="59">
        <v>1013</v>
      </c>
      <c r="AY78" s="59">
        <v>1013</v>
      </c>
      <c r="AZ78" s="59">
        <v>415.55</v>
      </c>
      <c r="BA78" s="59">
        <v>964.98</v>
      </c>
      <c r="BB78" s="59" t="s">
        <v>1820</v>
      </c>
      <c r="BC78" s="59">
        <v>970.69</v>
      </c>
      <c r="BD78" s="59" t="s">
        <v>1820</v>
      </c>
      <c r="BE78" s="59">
        <v>880.02</v>
      </c>
      <c r="BF78" s="59">
        <v>7.3620311163865174E-3</v>
      </c>
    </row>
    <row r="79" spans="1:59" hidden="1">
      <c r="A79" s="59" t="s">
        <v>1820</v>
      </c>
      <c r="B79" s="59">
        <v>582.48500000000001</v>
      </c>
      <c r="C79" s="59">
        <v>582</v>
      </c>
      <c r="D79" s="59">
        <v>515.70499999999993</v>
      </c>
      <c r="E79" s="59">
        <v>646.66499999999996</v>
      </c>
      <c r="F79" s="59">
        <v>646.66499999999996</v>
      </c>
      <c r="G79" s="59">
        <v>880.28</v>
      </c>
      <c r="H79" s="59">
        <v>872.82</v>
      </c>
      <c r="I79" s="59">
        <v>973.29499999999996</v>
      </c>
      <c r="J79" s="59">
        <v>451.62</v>
      </c>
      <c r="K79" s="59">
        <v>972.11500000000001</v>
      </c>
      <c r="L79" s="59">
        <v>582.29500000000007</v>
      </c>
      <c r="M79" s="59">
        <v>648.46</v>
      </c>
      <c r="N79" s="59" t="s">
        <v>1820</v>
      </c>
      <c r="O79" s="59">
        <v>647.52</v>
      </c>
      <c r="P79" s="59">
        <v>647.20499999999993</v>
      </c>
      <c r="Q79" s="59">
        <v>974.76</v>
      </c>
      <c r="R79" s="59">
        <v>971.72</v>
      </c>
      <c r="S79" s="59">
        <v>482.98500000000001</v>
      </c>
      <c r="T79" s="59">
        <v>975.07500000000005</v>
      </c>
      <c r="U79" s="59">
        <v>573.11999999999989</v>
      </c>
      <c r="V79" s="59">
        <v>522.245</v>
      </c>
      <c r="W79" s="59">
        <v>521.5</v>
      </c>
      <c r="X79" s="59">
        <v>971.36</v>
      </c>
      <c r="Y79" s="59">
        <v>649.755</v>
      </c>
      <c r="Z79" s="59">
        <v>194.755</v>
      </c>
      <c r="AA79" s="59">
        <v>521.5</v>
      </c>
      <c r="AB79" s="59">
        <v>649.755</v>
      </c>
      <c r="AC79" s="59">
        <v>772.84500000000003</v>
      </c>
      <c r="AD79" s="59">
        <v>993.09</v>
      </c>
      <c r="AE79" s="59">
        <v>676.13499999999999</v>
      </c>
      <c r="AF79" s="59">
        <v>793.18499999999995</v>
      </c>
      <c r="AG79" s="59">
        <v>865.71499999999992</v>
      </c>
      <c r="AH79" s="59">
        <v>772.91499999999996</v>
      </c>
      <c r="AI79" s="59">
        <v>872.38499999999999</v>
      </c>
      <c r="AJ79" s="59">
        <v>386.36500000000001</v>
      </c>
      <c r="AK79" s="59">
        <v>974.43499999999995</v>
      </c>
      <c r="AL79" s="59">
        <v>389.23</v>
      </c>
      <c r="AM79" s="59">
        <v>1002.745</v>
      </c>
      <c r="AN79" s="59">
        <v>964.90499999999997</v>
      </c>
      <c r="AO79" s="59">
        <v>605.51</v>
      </c>
      <c r="AP79" s="59">
        <v>674.77</v>
      </c>
      <c r="AQ79" s="59">
        <v>966.05500000000006</v>
      </c>
      <c r="AR79" s="59">
        <v>865.71499999999992</v>
      </c>
      <c r="AS79" s="59">
        <v>554.09500000000003</v>
      </c>
      <c r="AT79" s="59" t="s">
        <v>1820</v>
      </c>
      <c r="AU79" s="59">
        <v>976.16499999999996</v>
      </c>
      <c r="AV79" s="59">
        <v>967.56500000000005</v>
      </c>
      <c r="AW79" s="59">
        <v>649.755</v>
      </c>
      <c r="AX79" s="59">
        <v>1013.8299999999999</v>
      </c>
      <c r="AY79" s="59">
        <v>1014.235</v>
      </c>
      <c r="AZ79" s="59">
        <v>416.24</v>
      </c>
      <c r="BA79" s="59">
        <v>965.91000000000008</v>
      </c>
      <c r="BB79" s="59" t="s">
        <v>1820</v>
      </c>
      <c r="BC79" s="59">
        <v>971.21500000000003</v>
      </c>
      <c r="BD79" s="59" t="s">
        <v>1820</v>
      </c>
      <c r="BE79" s="59">
        <v>880.64499999999998</v>
      </c>
      <c r="BF79" s="59">
        <v>6.4785873824201356E-3</v>
      </c>
    </row>
    <row r="80" spans="1:59" hidden="1">
      <c r="A80" s="59" t="s">
        <v>1820</v>
      </c>
      <c r="B80" s="59">
        <v>582.65</v>
      </c>
      <c r="C80" s="59">
        <v>582.15</v>
      </c>
      <c r="D80" s="59">
        <v>515.80999999999995</v>
      </c>
      <c r="E80" s="59">
        <v>646.83000000000004</v>
      </c>
      <c r="F80" s="59">
        <v>646.83000000000004</v>
      </c>
      <c r="G80" s="59">
        <v>881.01</v>
      </c>
      <c r="H80" s="59">
        <v>873.7</v>
      </c>
      <c r="I80" s="59">
        <v>973.43</v>
      </c>
      <c r="J80" s="59">
        <v>451.73</v>
      </c>
      <c r="K80" s="59">
        <v>972.78</v>
      </c>
      <c r="L80" s="59">
        <v>582.45000000000005</v>
      </c>
      <c r="M80" s="59">
        <v>648.67999999999995</v>
      </c>
      <c r="N80" s="59" t="s">
        <v>1820</v>
      </c>
      <c r="O80" s="59">
        <v>648.08000000000004</v>
      </c>
      <c r="P80" s="59">
        <v>647.38</v>
      </c>
      <c r="Q80" s="59">
        <v>975.57</v>
      </c>
      <c r="R80" s="59">
        <v>971.96</v>
      </c>
      <c r="S80" s="59">
        <v>483.07</v>
      </c>
      <c r="T80" s="59">
        <v>975.58</v>
      </c>
      <c r="U80" s="59">
        <v>573.17999999999995</v>
      </c>
      <c r="V80" s="59">
        <v>522.66999999999996</v>
      </c>
      <c r="W80" s="59">
        <v>522</v>
      </c>
      <c r="X80" s="59">
        <v>971.82</v>
      </c>
      <c r="Y80" s="59">
        <v>650.33000000000004</v>
      </c>
      <c r="Z80" s="59">
        <v>194.94</v>
      </c>
      <c r="AA80" s="59">
        <v>522</v>
      </c>
      <c r="AB80" s="59">
        <v>650.33000000000004</v>
      </c>
      <c r="AC80" s="59">
        <v>773.42</v>
      </c>
      <c r="AD80" s="59">
        <v>994.33</v>
      </c>
      <c r="AE80" s="59">
        <v>676.79</v>
      </c>
      <c r="AF80" s="59">
        <v>793.37</v>
      </c>
      <c r="AG80" s="59">
        <v>867.3</v>
      </c>
      <c r="AH80" s="59">
        <v>773.85</v>
      </c>
      <c r="AI80" s="59">
        <v>873.14</v>
      </c>
      <c r="AJ80" s="59">
        <v>386.74</v>
      </c>
      <c r="AK80" s="59">
        <v>975.13</v>
      </c>
      <c r="AL80" s="59">
        <v>389.32</v>
      </c>
      <c r="AM80" s="59">
        <v>1002.95</v>
      </c>
      <c r="AN80" s="59">
        <v>965.69</v>
      </c>
      <c r="AO80" s="59">
        <v>606.09</v>
      </c>
      <c r="AP80" s="59">
        <v>676.2</v>
      </c>
      <c r="AQ80" s="59">
        <v>966.78</v>
      </c>
      <c r="AR80" s="59">
        <v>867.3</v>
      </c>
      <c r="AS80" s="59">
        <v>554.63</v>
      </c>
      <c r="AT80" s="59" t="s">
        <v>1820</v>
      </c>
      <c r="AU80" s="59">
        <v>976.36</v>
      </c>
      <c r="AV80" s="59">
        <v>968.73</v>
      </c>
      <c r="AW80" s="59">
        <v>650.33000000000004</v>
      </c>
      <c r="AX80" s="59">
        <v>1014.66</v>
      </c>
      <c r="AY80" s="59">
        <v>1015.47</v>
      </c>
      <c r="AZ80" s="59">
        <v>416.93</v>
      </c>
      <c r="BA80" s="59">
        <v>966.84</v>
      </c>
      <c r="BB80" s="59" t="s">
        <v>1820</v>
      </c>
      <c r="BC80" s="59">
        <v>971.74</v>
      </c>
      <c r="BD80" s="59" t="s">
        <v>1820</v>
      </c>
      <c r="BE80" s="59">
        <v>881.27</v>
      </c>
      <c r="BF80" s="59">
        <v>5.5951436484537537E-3</v>
      </c>
    </row>
    <row r="81" spans="1:58" hidden="1">
      <c r="A81" s="59" t="s">
        <v>1820</v>
      </c>
      <c r="B81" s="59">
        <v>583.25</v>
      </c>
      <c r="C81" s="59">
        <v>582.78499999999997</v>
      </c>
      <c r="D81" s="59">
        <v>516.375</v>
      </c>
      <c r="E81" s="59">
        <v>647.53500000000008</v>
      </c>
      <c r="F81" s="59">
        <v>647.53500000000008</v>
      </c>
      <c r="G81" s="59">
        <v>881.73500000000001</v>
      </c>
      <c r="H81" s="59">
        <v>874.57500000000005</v>
      </c>
      <c r="I81" s="59">
        <v>974.625</v>
      </c>
      <c r="J81" s="59">
        <v>452.27499999999998</v>
      </c>
      <c r="K81" s="59">
        <v>973.43000000000006</v>
      </c>
      <c r="L81" s="59">
        <v>583.11500000000001</v>
      </c>
      <c r="M81" s="59">
        <v>649.46499999999992</v>
      </c>
      <c r="N81" s="59" t="s">
        <v>1820</v>
      </c>
      <c r="O81" s="59">
        <v>648.63499999999999</v>
      </c>
      <c r="P81" s="59">
        <v>648.05500000000006</v>
      </c>
      <c r="Q81" s="59">
        <v>976.40000000000009</v>
      </c>
      <c r="R81" s="59">
        <v>973.11500000000001</v>
      </c>
      <c r="S81" s="59">
        <v>483.21000000000004</v>
      </c>
      <c r="T81" s="59">
        <v>976.65499999999997</v>
      </c>
      <c r="U81" s="59">
        <v>573.61999999999989</v>
      </c>
      <c r="V81" s="59">
        <v>523.29</v>
      </c>
      <c r="W81" s="59">
        <v>522.5</v>
      </c>
      <c r="X81" s="59">
        <v>972.95500000000004</v>
      </c>
      <c r="Y81" s="59">
        <v>650.69499999999994</v>
      </c>
      <c r="Z81" s="59">
        <v>195.03</v>
      </c>
      <c r="AA81" s="59">
        <v>522.5</v>
      </c>
      <c r="AB81" s="59">
        <v>650.69499999999994</v>
      </c>
      <c r="AC81" s="59">
        <v>774.56500000000005</v>
      </c>
      <c r="AD81" s="59">
        <v>994.93499999999995</v>
      </c>
      <c r="AE81" s="59">
        <v>677.69499999999994</v>
      </c>
      <c r="AF81" s="59">
        <v>793.63</v>
      </c>
      <c r="AG81" s="59">
        <v>868.89</v>
      </c>
      <c r="AH81" s="59">
        <v>774.79</v>
      </c>
      <c r="AI81" s="59">
        <v>874.18499999999995</v>
      </c>
      <c r="AJ81" s="59">
        <v>387.255</v>
      </c>
      <c r="AK81" s="59">
        <v>975.78</v>
      </c>
      <c r="AL81" s="59">
        <v>389.85500000000002</v>
      </c>
      <c r="AM81" s="59">
        <v>1003.0550000000001</v>
      </c>
      <c r="AN81" s="59">
        <v>966.81500000000005</v>
      </c>
      <c r="AO81" s="59">
        <v>606.66499999999996</v>
      </c>
      <c r="AP81" s="59">
        <v>676.75</v>
      </c>
      <c r="AQ81" s="59">
        <v>968.21</v>
      </c>
      <c r="AR81" s="59">
        <v>868.89</v>
      </c>
      <c r="AS81" s="59">
        <v>555.16000000000008</v>
      </c>
      <c r="AT81" s="59" t="s">
        <v>1820</v>
      </c>
      <c r="AU81" s="59">
        <v>977.255</v>
      </c>
      <c r="AV81" s="59">
        <v>969.89499999999998</v>
      </c>
      <c r="AW81" s="59">
        <v>650.69499999999994</v>
      </c>
      <c r="AX81" s="59">
        <v>1016.0999999999999</v>
      </c>
      <c r="AY81" s="59">
        <v>1016.71</v>
      </c>
      <c r="AZ81" s="59">
        <v>417.31</v>
      </c>
      <c r="BA81" s="59">
        <v>968.13</v>
      </c>
      <c r="BB81" s="59" t="s">
        <v>1820</v>
      </c>
      <c r="BC81" s="59">
        <v>972.82500000000005</v>
      </c>
      <c r="BD81" s="59" t="s">
        <v>1820</v>
      </c>
      <c r="BE81" s="59">
        <v>881.89499999999998</v>
      </c>
      <c r="BF81" s="59">
        <v>5.0061811591428319E-3</v>
      </c>
    </row>
    <row r="82" spans="1:58" hidden="1">
      <c r="A82" s="59" t="s">
        <v>1820</v>
      </c>
      <c r="B82" s="59">
        <v>583.85</v>
      </c>
      <c r="C82" s="59">
        <v>583.41999999999996</v>
      </c>
      <c r="D82" s="59">
        <v>516.94000000000005</v>
      </c>
      <c r="E82" s="59">
        <v>648.24</v>
      </c>
      <c r="F82" s="59">
        <v>648.24</v>
      </c>
      <c r="G82" s="59">
        <v>882.46</v>
      </c>
      <c r="H82" s="59">
        <v>875.45</v>
      </c>
      <c r="I82" s="59">
        <v>975.82</v>
      </c>
      <c r="J82" s="59">
        <v>452.82</v>
      </c>
      <c r="K82" s="59">
        <v>974.08</v>
      </c>
      <c r="L82" s="59">
        <v>583.78</v>
      </c>
      <c r="M82" s="59">
        <v>650.25</v>
      </c>
      <c r="N82" s="59" t="s">
        <v>1820</v>
      </c>
      <c r="O82" s="59">
        <v>649.19000000000005</v>
      </c>
      <c r="P82" s="59">
        <v>648.73</v>
      </c>
      <c r="Q82" s="59">
        <v>977.23</v>
      </c>
      <c r="R82" s="59">
        <v>974.27</v>
      </c>
      <c r="S82" s="59">
        <v>483.35</v>
      </c>
      <c r="T82" s="59">
        <v>977.73</v>
      </c>
      <c r="U82" s="59">
        <v>574.05999999999995</v>
      </c>
      <c r="V82" s="59">
        <v>523.91</v>
      </c>
      <c r="W82" s="59">
        <v>523</v>
      </c>
      <c r="X82" s="59">
        <v>974.09</v>
      </c>
      <c r="Y82" s="59">
        <v>651.05999999999995</v>
      </c>
      <c r="Z82" s="59">
        <v>195.12</v>
      </c>
      <c r="AA82" s="59">
        <v>523</v>
      </c>
      <c r="AB82" s="59">
        <v>651.05999999999995</v>
      </c>
      <c r="AC82" s="59">
        <v>775.71</v>
      </c>
      <c r="AD82" s="59">
        <v>995.54</v>
      </c>
      <c r="AE82" s="59">
        <v>678.6</v>
      </c>
      <c r="AF82" s="59">
        <v>793.89</v>
      </c>
      <c r="AG82" s="59">
        <v>870.48</v>
      </c>
      <c r="AH82" s="59">
        <v>775.73</v>
      </c>
      <c r="AI82" s="59">
        <v>875.23</v>
      </c>
      <c r="AJ82" s="59">
        <v>387.77</v>
      </c>
      <c r="AK82" s="59">
        <v>976.43</v>
      </c>
      <c r="AL82" s="59">
        <v>390.39</v>
      </c>
      <c r="AM82" s="59">
        <v>1003.16</v>
      </c>
      <c r="AN82" s="59">
        <v>967.94</v>
      </c>
      <c r="AO82" s="59">
        <v>607.24</v>
      </c>
      <c r="AP82" s="59">
        <v>677.3</v>
      </c>
      <c r="AQ82" s="59">
        <v>969.64</v>
      </c>
      <c r="AR82" s="59">
        <v>870.48</v>
      </c>
      <c r="AS82" s="59">
        <v>555.69000000000005</v>
      </c>
      <c r="AT82" s="59" t="s">
        <v>1820</v>
      </c>
      <c r="AU82" s="59">
        <v>978.15</v>
      </c>
      <c r="AV82" s="59">
        <v>971.06</v>
      </c>
      <c r="AW82" s="59">
        <v>651.05999999999995</v>
      </c>
      <c r="AX82" s="59">
        <v>1017.54</v>
      </c>
      <c r="AY82" s="59">
        <v>1017.95</v>
      </c>
      <c r="AZ82" s="59">
        <v>417.69</v>
      </c>
      <c r="BA82" s="59">
        <v>969.42</v>
      </c>
      <c r="BB82" s="59" t="s">
        <v>1820</v>
      </c>
      <c r="BC82" s="59">
        <v>973.91</v>
      </c>
      <c r="BD82" s="59" t="s">
        <v>1820</v>
      </c>
      <c r="BE82" s="59">
        <v>882.52</v>
      </c>
      <c r="BF82" s="59">
        <v>4.4172186698319101E-3</v>
      </c>
    </row>
    <row r="83" spans="1:58" hidden="1">
      <c r="A83" s="59" t="s">
        <v>1820</v>
      </c>
      <c r="B83" s="59">
        <v>584.65000000000009</v>
      </c>
      <c r="C83" s="59">
        <v>584.18000000000006</v>
      </c>
      <c r="D83" s="59">
        <v>517.5</v>
      </c>
      <c r="E83" s="59">
        <v>649.08500000000004</v>
      </c>
      <c r="F83" s="59">
        <v>649.08500000000004</v>
      </c>
      <c r="G83" s="59">
        <v>883.19</v>
      </c>
      <c r="H83" s="59">
        <v>876.33</v>
      </c>
      <c r="I83" s="59">
        <v>976.995</v>
      </c>
      <c r="J83" s="59">
        <v>453.36</v>
      </c>
      <c r="K83" s="59">
        <v>975.33</v>
      </c>
      <c r="L83" s="59">
        <v>584.44000000000005</v>
      </c>
      <c r="M83" s="59">
        <v>651.05500000000006</v>
      </c>
      <c r="N83" s="59" t="s">
        <v>1820</v>
      </c>
      <c r="O83" s="59">
        <v>649.75</v>
      </c>
      <c r="P83" s="59">
        <v>649.61</v>
      </c>
      <c r="Q83" s="59">
        <v>978.05</v>
      </c>
      <c r="R83" s="59">
        <v>975.42499999999995</v>
      </c>
      <c r="S83" s="59">
        <v>483.63499999999999</v>
      </c>
      <c r="T83" s="59">
        <v>978.8</v>
      </c>
      <c r="U83" s="59">
        <v>574.49499999999989</v>
      </c>
      <c r="V83" s="59">
        <v>524.47499999999991</v>
      </c>
      <c r="W83" s="59">
        <v>523.5</v>
      </c>
      <c r="X83" s="59">
        <v>975.22</v>
      </c>
      <c r="Y83" s="59">
        <v>651.96499999999992</v>
      </c>
      <c r="Z83" s="59">
        <v>195.39</v>
      </c>
      <c r="AA83" s="59">
        <v>523.5</v>
      </c>
      <c r="AB83" s="59">
        <v>651.96499999999992</v>
      </c>
      <c r="AC83" s="59">
        <v>776.85500000000002</v>
      </c>
      <c r="AD83" s="59">
        <v>996.14499999999998</v>
      </c>
      <c r="AE83" s="59">
        <v>679.5</v>
      </c>
      <c r="AF83" s="59">
        <v>794.14499999999998</v>
      </c>
      <c r="AG83" s="59">
        <v>871.61500000000001</v>
      </c>
      <c r="AH83" s="59">
        <v>776.66499999999996</v>
      </c>
      <c r="AI83" s="59">
        <v>876.27500000000009</v>
      </c>
      <c r="AJ83" s="59">
        <v>388.28499999999997</v>
      </c>
      <c r="AK83" s="59">
        <v>977.08500000000004</v>
      </c>
      <c r="AL83" s="59">
        <v>390.92499999999995</v>
      </c>
      <c r="AM83" s="59">
        <v>1003.5799999999999</v>
      </c>
      <c r="AN83" s="59">
        <v>969.53</v>
      </c>
      <c r="AO83" s="59">
        <v>607.51499999999999</v>
      </c>
      <c r="AP83" s="59">
        <v>678.54499999999996</v>
      </c>
      <c r="AQ83" s="59">
        <v>971.06999999999994</v>
      </c>
      <c r="AR83" s="59">
        <v>871.61500000000001</v>
      </c>
      <c r="AS83" s="59">
        <v>556.22</v>
      </c>
      <c r="AT83" s="59" t="s">
        <v>1820</v>
      </c>
      <c r="AU83" s="59">
        <v>979.04</v>
      </c>
      <c r="AV83" s="59">
        <v>972.22499999999991</v>
      </c>
      <c r="AW83" s="59">
        <v>651.96499999999992</v>
      </c>
      <c r="AX83" s="59">
        <v>1018.98</v>
      </c>
      <c r="AY83" s="59">
        <v>1019.1849999999999</v>
      </c>
      <c r="AZ83" s="59">
        <v>418.58000000000004</v>
      </c>
      <c r="BA83" s="59">
        <v>970.71</v>
      </c>
      <c r="BB83" s="59" t="s">
        <v>1820</v>
      </c>
      <c r="BC83" s="59">
        <v>974.99</v>
      </c>
      <c r="BD83" s="59" t="s">
        <v>1820</v>
      </c>
      <c r="BE83" s="59">
        <v>882.84999999999991</v>
      </c>
      <c r="BF83" s="59">
        <v>4.0491171140125846E-3</v>
      </c>
    </row>
    <row r="84" spans="1:58" hidden="1">
      <c r="A84" s="59" t="s">
        <v>1820</v>
      </c>
      <c r="B84" s="59">
        <v>585.45000000000005</v>
      </c>
      <c r="C84" s="59">
        <v>584.94000000000005</v>
      </c>
      <c r="D84" s="59">
        <v>518.05999999999995</v>
      </c>
      <c r="E84" s="59">
        <v>649.92999999999995</v>
      </c>
      <c r="F84" s="59">
        <v>649.92999999999995</v>
      </c>
      <c r="G84" s="59">
        <v>883.92</v>
      </c>
      <c r="H84" s="59">
        <v>877.21</v>
      </c>
      <c r="I84" s="59">
        <v>978.17</v>
      </c>
      <c r="J84" s="59">
        <v>453.9</v>
      </c>
      <c r="K84" s="59">
        <v>976.58</v>
      </c>
      <c r="L84" s="59">
        <v>585.1</v>
      </c>
      <c r="M84" s="59">
        <v>651.86</v>
      </c>
      <c r="N84" s="59" t="s">
        <v>1820</v>
      </c>
      <c r="O84" s="59">
        <v>650.30999999999995</v>
      </c>
      <c r="P84" s="59">
        <v>650.49</v>
      </c>
      <c r="Q84" s="59">
        <v>978.87</v>
      </c>
      <c r="R84" s="59">
        <v>976.58</v>
      </c>
      <c r="S84" s="59">
        <v>483.92</v>
      </c>
      <c r="T84" s="59">
        <v>979.87</v>
      </c>
      <c r="U84" s="59">
        <v>574.92999999999995</v>
      </c>
      <c r="V84" s="59">
        <v>525.04</v>
      </c>
      <c r="W84" s="59">
        <v>524</v>
      </c>
      <c r="X84" s="59">
        <v>976.35</v>
      </c>
      <c r="Y84" s="59">
        <v>652.87</v>
      </c>
      <c r="Z84" s="59">
        <v>195.66</v>
      </c>
      <c r="AA84" s="59">
        <v>524</v>
      </c>
      <c r="AB84" s="59">
        <v>652.87</v>
      </c>
      <c r="AC84" s="59">
        <v>778</v>
      </c>
      <c r="AD84" s="59">
        <v>996.75</v>
      </c>
      <c r="AE84" s="59">
        <v>680.4</v>
      </c>
      <c r="AF84" s="59">
        <v>794.4</v>
      </c>
      <c r="AG84" s="59">
        <v>872.75</v>
      </c>
      <c r="AH84" s="59">
        <v>777.6</v>
      </c>
      <c r="AI84" s="59">
        <v>877.32</v>
      </c>
      <c r="AJ84" s="59">
        <v>388.8</v>
      </c>
      <c r="AK84" s="59">
        <v>977.74</v>
      </c>
      <c r="AL84" s="59">
        <v>391.46</v>
      </c>
      <c r="AM84" s="59">
        <v>1004</v>
      </c>
      <c r="AN84" s="59">
        <v>971.12</v>
      </c>
      <c r="AO84" s="59">
        <v>607.79</v>
      </c>
      <c r="AP84" s="59">
        <v>679.79</v>
      </c>
      <c r="AQ84" s="59">
        <v>972.5</v>
      </c>
      <c r="AR84" s="59">
        <v>872.75</v>
      </c>
      <c r="AS84" s="59">
        <v>556.75</v>
      </c>
      <c r="AT84" s="59" t="s">
        <v>1820</v>
      </c>
      <c r="AU84" s="59">
        <v>979.93</v>
      </c>
      <c r="AV84" s="59">
        <v>973.39</v>
      </c>
      <c r="AW84" s="59">
        <v>652.87</v>
      </c>
      <c r="AX84" s="59">
        <v>1020.42</v>
      </c>
      <c r="AY84" s="59">
        <v>1020.42</v>
      </c>
      <c r="AZ84" s="59">
        <v>419.47</v>
      </c>
      <c r="BA84" s="59">
        <v>972</v>
      </c>
      <c r="BB84" s="59" t="s">
        <v>1820</v>
      </c>
      <c r="BC84" s="59">
        <v>976.07</v>
      </c>
      <c r="BD84" s="59" t="s">
        <v>1820</v>
      </c>
      <c r="BE84" s="59">
        <v>883.18</v>
      </c>
      <c r="BF84" s="59">
        <v>3.6810155581932587E-3</v>
      </c>
    </row>
    <row r="85" spans="1:58" hidden="1">
      <c r="A85" s="59" t="s">
        <v>1820</v>
      </c>
      <c r="B85" s="59">
        <v>585.67499999999995</v>
      </c>
      <c r="C85" s="59">
        <v>585.15499999999997</v>
      </c>
      <c r="D85" s="59">
        <v>518.10500000000002</v>
      </c>
      <c r="E85" s="59">
        <v>650.16999999999996</v>
      </c>
      <c r="F85" s="59">
        <v>650.16999999999996</v>
      </c>
      <c r="G85" s="59">
        <v>884.17</v>
      </c>
      <c r="H85" s="59">
        <v>877.26</v>
      </c>
      <c r="I85" s="59">
        <v>978.48</v>
      </c>
      <c r="J85" s="59">
        <v>453.92499999999995</v>
      </c>
      <c r="K85" s="59">
        <v>976.96</v>
      </c>
      <c r="L85" s="59">
        <v>585.25</v>
      </c>
      <c r="M85" s="59">
        <v>651.94499999999994</v>
      </c>
      <c r="N85" s="59" t="s">
        <v>1820</v>
      </c>
      <c r="O85" s="59">
        <v>650.45499999999993</v>
      </c>
      <c r="P85" s="59">
        <v>650.745</v>
      </c>
      <c r="Q85" s="59">
        <v>979.05</v>
      </c>
      <c r="R85" s="59">
        <v>976.96500000000003</v>
      </c>
      <c r="S85" s="59">
        <v>484.21000000000004</v>
      </c>
      <c r="T85" s="59">
        <v>979.94</v>
      </c>
      <c r="U85" s="59">
        <v>575.36999999999989</v>
      </c>
      <c r="V85" s="59">
        <v>525.41</v>
      </c>
      <c r="W85" s="59">
        <v>524.5</v>
      </c>
      <c r="X85" s="59">
        <v>976.80500000000006</v>
      </c>
      <c r="Y85" s="59">
        <v>653.26</v>
      </c>
      <c r="Z85" s="59">
        <v>195.78</v>
      </c>
      <c r="AA85" s="59">
        <v>524.5</v>
      </c>
      <c r="AB85" s="59">
        <v>653.26</v>
      </c>
      <c r="AC85" s="59">
        <v>778.39</v>
      </c>
      <c r="AD85" s="59">
        <v>997.69</v>
      </c>
      <c r="AE85" s="59">
        <v>680.745</v>
      </c>
      <c r="AF85" s="59">
        <v>794.5</v>
      </c>
      <c r="AG85" s="59">
        <v>873.88499999999999</v>
      </c>
      <c r="AH85" s="59">
        <v>777.995</v>
      </c>
      <c r="AI85" s="59">
        <v>877.72</v>
      </c>
      <c r="AJ85" s="59">
        <v>389</v>
      </c>
      <c r="AK85" s="59">
        <v>978.39</v>
      </c>
      <c r="AL85" s="59">
        <v>391.47500000000002</v>
      </c>
      <c r="AM85" s="59">
        <v>1004.14</v>
      </c>
      <c r="AN85" s="59">
        <v>972.005</v>
      </c>
      <c r="AO85" s="59">
        <v>608.05999999999995</v>
      </c>
      <c r="AP85" s="59">
        <v>680.3599999999999</v>
      </c>
      <c r="AQ85" s="59">
        <v>972.99</v>
      </c>
      <c r="AR85" s="59">
        <v>873.88499999999999</v>
      </c>
      <c r="AS85" s="59">
        <v>557.28</v>
      </c>
      <c r="AT85" s="59" t="s">
        <v>1820</v>
      </c>
      <c r="AU85" s="59">
        <v>980.14</v>
      </c>
      <c r="AV85" s="59">
        <v>973.46499999999992</v>
      </c>
      <c r="AW85" s="59">
        <v>653.26</v>
      </c>
      <c r="AX85" s="59">
        <v>1020.9449999999999</v>
      </c>
      <c r="AY85" s="59">
        <v>1020.9449999999999</v>
      </c>
      <c r="AZ85" s="59">
        <v>419.66</v>
      </c>
      <c r="BA85" s="59">
        <v>972.49</v>
      </c>
      <c r="BB85" s="59" t="s">
        <v>1820</v>
      </c>
      <c r="BC85" s="59">
        <v>976.56500000000005</v>
      </c>
      <c r="BD85" s="59" t="s">
        <v>1820</v>
      </c>
      <c r="BE85" s="59">
        <v>883.505</v>
      </c>
      <c r="BF85" s="59">
        <v>3.3129140023739328E-3</v>
      </c>
    </row>
    <row r="86" spans="1:58" hidden="1">
      <c r="A86" s="59" t="s">
        <v>1820</v>
      </c>
      <c r="B86" s="59">
        <v>585.9</v>
      </c>
      <c r="C86" s="59">
        <v>585.37</v>
      </c>
      <c r="D86" s="59">
        <v>518.15</v>
      </c>
      <c r="E86" s="59">
        <v>650.41</v>
      </c>
      <c r="F86" s="59">
        <v>650.41</v>
      </c>
      <c r="G86" s="59">
        <v>884.42</v>
      </c>
      <c r="H86" s="59">
        <v>877.31</v>
      </c>
      <c r="I86" s="59">
        <v>978.79</v>
      </c>
      <c r="J86" s="59">
        <v>453.95</v>
      </c>
      <c r="K86" s="59">
        <v>977.34</v>
      </c>
      <c r="L86" s="59">
        <v>585.4</v>
      </c>
      <c r="M86" s="59">
        <v>652.03</v>
      </c>
      <c r="N86" s="59" t="s">
        <v>1820</v>
      </c>
      <c r="O86" s="59">
        <v>650.6</v>
      </c>
      <c r="P86" s="59">
        <v>651</v>
      </c>
      <c r="Q86" s="59">
        <v>979.23</v>
      </c>
      <c r="R86" s="59">
        <v>977.35</v>
      </c>
      <c r="S86" s="59">
        <v>484.5</v>
      </c>
      <c r="T86" s="59">
        <v>980.01</v>
      </c>
      <c r="U86" s="59">
        <v>575.80999999999995</v>
      </c>
      <c r="V86" s="59">
        <v>525.78</v>
      </c>
      <c r="W86" s="59">
        <v>525</v>
      </c>
      <c r="X86" s="59">
        <v>977.26</v>
      </c>
      <c r="Y86" s="59">
        <v>653.65</v>
      </c>
      <c r="Z86" s="59">
        <v>195.9</v>
      </c>
      <c r="AA86" s="59">
        <v>525</v>
      </c>
      <c r="AB86" s="59">
        <v>653.65</v>
      </c>
      <c r="AC86" s="59">
        <v>778.78</v>
      </c>
      <c r="AD86" s="59">
        <v>998.63</v>
      </c>
      <c r="AE86" s="59">
        <v>681.09</v>
      </c>
      <c r="AF86" s="59">
        <v>794.6</v>
      </c>
      <c r="AG86" s="59">
        <v>875.02</v>
      </c>
      <c r="AH86" s="59">
        <v>778.39</v>
      </c>
      <c r="AI86" s="59">
        <v>878.12</v>
      </c>
      <c r="AJ86" s="59">
        <v>389.2</v>
      </c>
      <c r="AK86" s="59">
        <v>979.04</v>
      </c>
      <c r="AL86" s="59">
        <v>391.49</v>
      </c>
      <c r="AM86" s="59">
        <v>1004.28</v>
      </c>
      <c r="AN86" s="59">
        <v>972.89</v>
      </c>
      <c r="AO86" s="59">
        <v>608.33000000000004</v>
      </c>
      <c r="AP86" s="59">
        <v>680.93</v>
      </c>
      <c r="AQ86" s="59">
        <v>973.48</v>
      </c>
      <c r="AR86" s="59">
        <v>875.02</v>
      </c>
      <c r="AS86" s="59">
        <v>557.80999999999995</v>
      </c>
      <c r="AT86" s="59" t="s">
        <v>1820</v>
      </c>
      <c r="AU86" s="59">
        <v>980.35</v>
      </c>
      <c r="AV86" s="59">
        <v>973.54</v>
      </c>
      <c r="AW86" s="59">
        <v>653.65</v>
      </c>
      <c r="AX86" s="59">
        <v>1021.47</v>
      </c>
      <c r="AY86" s="59">
        <v>1021.47</v>
      </c>
      <c r="AZ86" s="59">
        <v>419.85</v>
      </c>
      <c r="BA86" s="59">
        <v>972.98</v>
      </c>
      <c r="BB86" s="59" t="s">
        <v>1820</v>
      </c>
      <c r="BC86" s="59">
        <v>977.06</v>
      </c>
      <c r="BD86" s="59" t="s">
        <v>1820</v>
      </c>
      <c r="BE86" s="59">
        <v>883.83</v>
      </c>
      <c r="BF86" s="59">
        <v>2.9448124465546069E-3</v>
      </c>
    </row>
    <row r="87" spans="1:58" hidden="1">
      <c r="A87" s="59" t="s">
        <v>1820</v>
      </c>
      <c r="B87" s="59">
        <v>586.22</v>
      </c>
      <c r="C87" s="59">
        <v>585.77499999999998</v>
      </c>
      <c r="D87" s="59">
        <v>518.255</v>
      </c>
      <c r="E87" s="59">
        <v>650.8599999999999</v>
      </c>
      <c r="F87" s="59">
        <v>650.8599999999999</v>
      </c>
      <c r="G87" s="59">
        <v>884.59999999999991</v>
      </c>
      <c r="H87" s="59">
        <v>877.99</v>
      </c>
      <c r="I87" s="59">
        <v>979.28</v>
      </c>
      <c r="J87" s="59">
        <v>454.1</v>
      </c>
      <c r="K87" s="59">
        <v>977.99</v>
      </c>
      <c r="L87" s="59">
        <v>585.42499999999995</v>
      </c>
      <c r="M87" s="59">
        <v>652.30999999999995</v>
      </c>
      <c r="N87" s="59" t="s">
        <v>1820</v>
      </c>
      <c r="O87" s="59">
        <v>650.97500000000002</v>
      </c>
      <c r="P87" s="59">
        <v>651.35500000000002</v>
      </c>
      <c r="Q87" s="59">
        <v>979.255</v>
      </c>
      <c r="R87" s="59">
        <v>977.995</v>
      </c>
      <c r="S87" s="59">
        <v>484.78499999999997</v>
      </c>
      <c r="T87" s="59">
        <v>980.05</v>
      </c>
      <c r="U87" s="59">
        <v>575.95499999999993</v>
      </c>
      <c r="V87" s="59">
        <v>526.41499999999996</v>
      </c>
      <c r="W87" s="59">
        <v>525.5</v>
      </c>
      <c r="X87" s="59">
        <v>977.40499999999997</v>
      </c>
      <c r="Y87" s="59">
        <v>654.125</v>
      </c>
      <c r="Z87" s="59">
        <v>196.05</v>
      </c>
      <c r="AA87" s="59">
        <v>525.5</v>
      </c>
      <c r="AB87" s="59">
        <v>654.125</v>
      </c>
      <c r="AC87" s="59">
        <v>779.45499999999993</v>
      </c>
      <c r="AD87" s="59">
        <v>998.83999999999992</v>
      </c>
      <c r="AE87" s="59">
        <v>681.43499999999995</v>
      </c>
      <c r="AF87" s="59">
        <v>794.78500000000008</v>
      </c>
      <c r="AG87" s="59">
        <v>875.46499999999992</v>
      </c>
      <c r="AH87" s="59">
        <v>778.78</v>
      </c>
      <c r="AI87" s="59">
        <v>878.51499999999999</v>
      </c>
      <c r="AJ87" s="59">
        <v>389.57499999999999</v>
      </c>
      <c r="AK87" s="59">
        <v>979.69499999999994</v>
      </c>
      <c r="AL87" s="59">
        <v>391.61500000000001</v>
      </c>
      <c r="AM87" s="59">
        <v>1004.44</v>
      </c>
      <c r="AN87" s="59">
        <v>973.30500000000006</v>
      </c>
      <c r="AO87" s="59">
        <v>608.60500000000002</v>
      </c>
      <c r="AP87" s="59">
        <v>681.33999999999992</v>
      </c>
      <c r="AQ87" s="59">
        <v>973.995</v>
      </c>
      <c r="AR87" s="59">
        <v>875.46499999999992</v>
      </c>
      <c r="AS87" s="59">
        <v>558.34500000000003</v>
      </c>
      <c r="AT87" s="59" t="s">
        <v>1820</v>
      </c>
      <c r="AU87" s="59">
        <v>981.35</v>
      </c>
      <c r="AV87" s="59">
        <v>974.01</v>
      </c>
      <c r="AW87" s="59">
        <v>654.125</v>
      </c>
      <c r="AX87" s="59">
        <v>1021.99</v>
      </c>
      <c r="AY87" s="59">
        <v>1021.99</v>
      </c>
      <c r="AZ87" s="59">
        <v>420.03500000000003</v>
      </c>
      <c r="BA87" s="59">
        <v>973.47500000000002</v>
      </c>
      <c r="BB87" s="59" t="s">
        <v>1820</v>
      </c>
      <c r="BC87" s="59">
        <v>977.16</v>
      </c>
      <c r="BD87" s="59" t="s">
        <v>1820</v>
      </c>
      <c r="BE87" s="59">
        <v>884.16000000000008</v>
      </c>
      <c r="BF87" s="59">
        <v>2.7975718242268764E-3</v>
      </c>
    </row>
    <row r="88" spans="1:58" hidden="1">
      <c r="A88" s="59" t="s">
        <v>1820</v>
      </c>
      <c r="B88" s="59">
        <v>586.54</v>
      </c>
      <c r="C88" s="59">
        <v>586.17999999999995</v>
      </c>
      <c r="D88" s="59">
        <v>518.36</v>
      </c>
      <c r="E88" s="59">
        <v>651.30999999999995</v>
      </c>
      <c r="F88" s="59">
        <v>651.30999999999995</v>
      </c>
      <c r="G88" s="59">
        <v>884.78</v>
      </c>
      <c r="H88" s="59">
        <v>878.67</v>
      </c>
      <c r="I88" s="59">
        <v>979.77</v>
      </c>
      <c r="J88" s="59">
        <v>454.25</v>
      </c>
      <c r="K88" s="59">
        <v>978.64</v>
      </c>
      <c r="L88" s="59">
        <v>585.45000000000005</v>
      </c>
      <c r="M88" s="59">
        <v>652.59</v>
      </c>
      <c r="N88" s="59" t="s">
        <v>1820</v>
      </c>
      <c r="O88" s="59">
        <v>651.35</v>
      </c>
      <c r="P88" s="59">
        <v>651.71</v>
      </c>
      <c r="Q88" s="59">
        <v>979.28</v>
      </c>
      <c r="R88" s="59">
        <v>978.64</v>
      </c>
      <c r="S88" s="59">
        <v>485.07</v>
      </c>
      <c r="T88" s="59">
        <v>980.09</v>
      </c>
      <c r="U88" s="59">
        <v>576.1</v>
      </c>
      <c r="V88" s="59">
        <v>527.04999999999995</v>
      </c>
      <c r="W88" s="59">
        <v>526</v>
      </c>
      <c r="X88" s="59">
        <v>977.55</v>
      </c>
      <c r="Y88" s="59">
        <v>654.6</v>
      </c>
      <c r="Z88" s="59">
        <v>196.2</v>
      </c>
      <c r="AA88" s="59">
        <v>526</v>
      </c>
      <c r="AB88" s="59">
        <v>654.6</v>
      </c>
      <c r="AC88" s="59">
        <v>780.13</v>
      </c>
      <c r="AD88" s="59">
        <v>999.05</v>
      </c>
      <c r="AE88" s="59">
        <v>681.78</v>
      </c>
      <c r="AF88" s="59">
        <v>794.97</v>
      </c>
      <c r="AG88" s="59">
        <v>875.91</v>
      </c>
      <c r="AH88" s="59">
        <v>779.17</v>
      </c>
      <c r="AI88" s="59">
        <v>878.91</v>
      </c>
      <c r="AJ88" s="59">
        <v>389.95</v>
      </c>
      <c r="AK88" s="59">
        <v>980.35</v>
      </c>
      <c r="AL88" s="59">
        <v>391.74</v>
      </c>
      <c r="AM88" s="59">
        <v>1004.6</v>
      </c>
      <c r="AN88" s="59">
        <v>973.72</v>
      </c>
      <c r="AO88" s="59">
        <v>608.88</v>
      </c>
      <c r="AP88" s="59">
        <v>681.75</v>
      </c>
      <c r="AQ88" s="59">
        <v>974.51</v>
      </c>
      <c r="AR88" s="59">
        <v>875.91</v>
      </c>
      <c r="AS88" s="59">
        <v>558.88</v>
      </c>
      <c r="AT88" s="59" t="s">
        <v>1820</v>
      </c>
      <c r="AU88" s="59">
        <v>982.35</v>
      </c>
      <c r="AV88" s="59">
        <v>974.48</v>
      </c>
      <c r="AW88" s="59">
        <v>654.6</v>
      </c>
      <c r="AX88" s="59">
        <v>1022.51</v>
      </c>
      <c r="AY88" s="59">
        <v>1022.51</v>
      </c>
      <c r="AZ88" s="59">
        <v>420.22</v>
      </c>
      <c r="BA88" s="59">
        <v>973.97</v>
      </c>
      <c r="BB88" s="59" t="s">
        <v>1820</v>
      </c>
      <c r="BC88" s="59">
        <v>977.26</v>
      </c>
      <c r="BD88" s="59" t="s">
        <v>1820</v>
      </c>
      <c r="BE88" s="59">
        <v>884.49</v>
      </c>
      <c r="BF88" s="59">
        <v>2.650331201899146E-3</v>
      </c>
    </row>
    <row r="89" spans="1:58" hidden="1">
      <c r="A89" s="59" t="s">
        <v>1820</v>
      </c>
      <c r="B89" s="59">
        <v>586.68499999999995</v>
      </c>
      <c r="C89" s="59">
        <v>586.255</v>
      </c>
      <c r="D89" s="59">
        <v>518.88499999999999</v>
      </c>
      <c r="E89" s="59">
        <v>651.39499999999998</v>
      </c>
      <c r="F89" s="59">
        <v>651.39499999999998</v>
      </c>
      <c r="G89" s="59">
        <v>885.31</v>
      </c>
      <c r="H89" s="59">
        <v>879.375</v>
      </c>
      <c r="I89" s="59">
        <v>979.95499999999993</v>
      </c>
      <c r="J89" s="59">
        <v>454.58000000000004</v>
      </c>
      <c r="K89" s="59">
        <v>978.755</v>
      </c>
      <c r="L89" s="59">
        <v>586.05500000000006</v>
      </c>
      <c r="M89" s="59">
        <v>653.15499999999997</v>
      </c>
      <c r="N89" s="59" t="s">
        <v>1820</v>
      </c>
      <c r="O89" s="59">
        <v>651.72</v>
      </c>
      <c r="P89" s="59">
        <v>651.875</v>
      </c>
      <c r="Q89" s="59">
        <v>980.3</v>
      </c>
      <c r="R89" s="59">
        <v>978.76</v>
      </c>
      <c r="S89" s="59">
        <v>485.48</v>
      </c>
      <c r="T89" s="59">
        <v>981.03</v>
      </c>
      <c r="U89" s="59">
        <v>576.47500000000002</v>
      </c>
      <c r="V89" s="59">
        <v>527.52499999999998</v>
      </c>
      <c r="W89" s="59">
        <v>526.5</v>
      </c>
      <c r="X89" s="59">
        <v>977.95</v>
      </c>
      <c r="Y89" s="59">
        <v>655.20000000000005</v>
      </c>
      <c r="Z89" s="59">
        <v>196.45499999999998</v>
      </c>
      <c r="AA89" s="59">
        <v>526.5</v>
      </c>
      <c r="AB89" s="59">
        <v>655.41499999999996</v>
      </c>
      <c r="AC89" s="59">
        <v>780.33999999999992</v>
      </c>
      <c r="AD89" s="59">
        <v>999.32500000000005</v>
      </c>
      <c r="AE89" s="59">
        <v>682.125</v>
      </c>
      <c r="AF89" s="59">
        <v>794.98</v>
      </c>
      <c r="AG89" s="59">
        <v>876.37</v>
      </c>
      <c r="AH89" s="59">
        <v>779.56500000000005</v>
      </c>
      <c r="AI89" s="59">
        <v>879.31</v>
      </c>
      <c r="AJ89" s="59">
        <v>389.96500000000003</v>
      </c>
      <c r="AK89" s="59">
        <v>981</v>
      </c>
      <c r="AL89" s="59">
        <v>391.90499999999997</v>
      </c>
      <c r="AM89" s="59">
        <v>1004.6500000000001</v>
      </c>
      <c r="AN89" s="59">
        <v>974.13499999999999</v>
      </c>
      <c r="AO89" s="59">
        <v>609.48500000000001</v>
      </c>
      <c r="AP89" s="59">
        <v>682.13</v>
      </c>
      <c r="AQ89" s="59">
        <v>974.85500000000002</v>
      </c>
      <c r="AR89" s="59">
        <v>876.37</v>
      </c>
      <c r="AS89" s="59">
        <v>559.41000000000008</v>
      </c>
      <c r="AT89" s="59" t="s">
        <v>1820</v>
      </c>
      <c r="AU89" s="59">
        <v>982.81999999999994</v>
      </c>
      <c r="AV89" s="59">
        <v>974.94499999999994</v>
      </c>
      <c r="AW89" s="59">
        <v>655.20000000000005</v>
      </c>
      <c r="AX89" s="59">
        <v>1023.035</v>
      </c>
      <c r="AY89" s="59">
        <v>1023.035</v>
      </c>
      <c r="AZ89" s="59">
        <v>420.41</v>
      </c>
      <c r="BA89" s="59">
        <v>974.46</v>
      </c>
      <c r="BB89" s="59" t="s">
        <v>1820</v>
      </c>
      <c r="BC89" s="59">
        <v>977.76</v>
      </c>
      <c r="BD89" s="59" t="s">
        <v>1820</v>
      </c>
      <c r="BE89" s="59">
        <v>884.76</v>
      </c>
      <c r="BF89" s="59">
        <v>2.4294702684075505E-3</v>
      </c>
    </row>
    <row r="90" spans="1:58" hidden="1">
      <c r="A90" s="59" t="s">
        <v>1820</v>
      </c>
      <c r="B90" s="59">
        <v>586.83000000000004</v>
      </c>
      <c r="C90" s="59">
        <v>586.33000000000004</v>
      </c>
      <c r="D90" s="59">
        <v>519.41</v>
      </c>
      <c r="E90" s="59">
        <v>651.48</v>
      </c>
      <c r="F90" s="59">
        <v>651.48</v>
      </c>
      <c r="G90" s="59">
        <v>885.84</v>
      </c>
      <c r="H90" s="59">
        <v>880.08</v>
      </c>
      <c r="I90" s="59">
        <v>980.14</v>
      </c>
      <c r="J90" s="59">
        <v>454.91</v>
      </c>
      <c r="K90" s="59">
        <v>978.87</v>
      </c>
      <c r="L90" s="59">
        <v>586.66</v>
      </c>
      <c r="M90" s="59">
        <v>653.72</v>
      </c>
      <c r="N90" s="59" t="s">
        <v>1820</v>
      </c>
      <c r="O90" s="59">
        <v>652.09</v>
      </c>
      <c r="P90" s="59">
        <v>652.04</v>
      </c>
      <c r="Q90" s="59">
        <v>981.32</v>
      </c>
      <c r="R90" s="59">
        <v>978.88</v>
      </c>
      <c r="S90" s="59">
        <v>485.89</v>
      </c>
      <c r="T90" s="59">
        <v>981.97</v>
      </c>
      <c r="U90" s="59">
        <v>576.85</v>
      </c>
      <c r="V90" s="59">
        <v>528</v>
      </c>
      <c r="W90" s="59">
        <v>527</v>
      </c>
      <c r="X90" s="59">
        <v>978.35</v>
      </c>
      <c r="Y90" s="59">
        <v>655.8</v>
      </c>
      <c r="Z90" s="59">
        <v>196.71</v>
      </c>
      <c r="AA90" s="59">
        <v>527</v>
      </c>
      <c r="AB90" s="59">
        <v>656.23</v>
      </c>
      <c r="AC90" s="59">
        <v>780.55</v>
      </c>
      <c r="AD90" s="59">
        <v>999.6</v>
      </c>
      <c r="AE90" s="59">
        <v>682.47</v>
      </c>
      <c r="AF90" s="59">
        <v>794.99</v>
      </c>
      <c r="AG90" s="59">
        <v>876.83</v>
      </c>
      <c r="AH90" s="59">
        <v>779.96</v>
      </c>
      <c r="AI90" s="59">
        <v>879.71</v>
      </c>
      <c r="AJ90" s="59">
        <v>389.98</v>
      </c>
      <c r="AK90" s="59">
        <v>981.65</v>
      </c>
      <c r="AL90" s="59">
        <v>392.07</v>
      </c>
      <c r="AM90" s="59">
        <v>1004.7</v>
      </c>
      <c r="AN90" s="59">
        <v>974.55</v>
      </c>
      <c r="AO90" s="59">
        <v>610.09</v>
      </c>
      <c r="AP90" s="59">
        <v>682.51</v>
      </c>
      <c r="AQ90" s="59">
        <v>975.2</v>
      </c>
      <c r="AR90" s="59">
        <v>876.83</v>
      </c>
      <c r="AS90" s="59">
        <v>559.94000000000005</v>
      </c>
      <c r="AT90" s="59" t="s">
        <v>1820</v>
      </c>
      <c r="AU90" s="59">
        <v>983.29</v>
      </c>
      <c r="AV90" s="59">
        <v>975.41</v>
      </c>
      <c r="AW90" s="59">
        <v>655.8</v>
      </c>
      <c r="AX90" s="59">
        <v>1023.56</v>
      </c>
      <c r="AY90" s="59">
        <v>1023.56</v>
      </c>
      <c r="AZ90" s="59">
        <v>420.6</v>
      </c>
      <c r="BA90" s="59">
        <v>974.95</v>
      </c>
      <c r="BB90" s="59" t="s">
        <v>1820</v>
      </c>
      <c r="BC90" s="59">
        <v>978.26</v>
      </c>
      <c r="BD90" s="59" t="s">
        <v>1820</v>
      </c>
      <c r="BE90" s="59">
        <v>885.03</v>
      </c>
      <c r="BF90" s="59">
        <v>2.208609334915955E-3</v>
      </c>
    </row>
    <row r="91" spans="1:58" hidden="1">
      <c r="A91" s="59" t="s">
        <v>1820</v>
      </c>
      <c r="B91" s="59">
        <v>587.42000000000007</v>
      </c>
      <c r="C91" s="59">
        <v>586.97500000000002</v>
      </c>
      <c r="D91" s="59">
        <v>519.9</v>
      </c>
      <c r="E91" s="59">
        <v>652.19499999999994</v>
      </c>
      <c r="F91" s="59">
        <v>652.19499999999994</v>
      </c>
      <c r="G91" s="59">
        <v>886.48</v>
      </c>
      <c r="H91" s="59">
        <v>880.78</v>
      </c>
      <c r="I91" s="59">
        <v>981.02</v>
      </c>
      <c r="J91" s="59">
        <v>455.245</v>
      </c>
      <c r="K91" s="59">
        <v>979.96</v>
      </c>
      <c r="L91" s="59">
        <v>586.91</v>
      </c>
      <c r="M91" s="59">
        <v>654.27500000000009</v>
      </c>
      <c r="N91" s="59" t="s">
        <v>1820</v>
      </c>
      <c r="O91" s="59">
        <v>652.43499999999995</v>
      </c>
      <c r="P91" s="59">
        <v>652.68000000000006</v>
      </c>
      <c r="Q91" s="59">
        <v>982.125</v>
      </c>
      <c r="R91" s="59">
        <v>979.96499999999992</v>
      </c>
      <c r="S91" s="59">
        <v>486.065</v>
      </c>
      <c r="T91" s="59">
        <v>982.93000000000006</v>
      </c>
      <c r="U91" s="59">
        <v>577.22500000000002</v>
      </c>
      <c r="V91" s="59">
        <v>528.5</v>
      </c>
      <c r="W91" s="59">
        <v>527.5</v>
      </c>
      <c r="X91" s="59">
        <v>979.59500000000003</v>
      </c>
      <c r="Y91" s="59">
        <v>656.4</v>
      </c>
      <c r="Z91" s="59">
        <v>196.98500000000001</v>
      </c>
      <c r="AA91" s="59">
        <v>527.5</v>
      </c>
      <c r="AB91" s="59">
        <v>656.72500000000002</v>
      </c>
      <c r="AC91" s="59">
        <v>780.625</v>
      </c>
      <c r="AD91" s="59">
        <v>999.875</v>
      </c>
      <c r="AE91" s="59">
        <v>682.87</v>
      </c>
      <c r="AF91" s="59">
        <v>795.10500000000002</v>
      </c>
      <c r="AG91" s="59">
        <v>877.43499999999995</v>
      </c>
      <c r="AH91" s="59">
        <v>780.42000000000007</v>
      </c>
      <c r="AI91" s="59">
        <v>880.17499999999995</v>
      </c>
      <c r="AJ91" s="59">
        <v>390.21000000000004</v>
      </c>
      <c r="AK91" s="59">
        <v>982.3</v>
      </c>
      <c r="AL91" s="59">
        <v>392.23500000000001</v>
      </c>
      <c r="AM91" s="59">
        <v>1004.995</v>
      </c>
      <c r="AN91" s="59">
        <v>974.96499999999992</v>
      </c>
      <c r="AO91" s="59">
        <v>610.18499999999995</v>
      </c>
      <c r="AP91" s="59">
        <v>682.74</v>
      </c>
      <c r="AQ91" s="59">
        <v>975.54</v>
      </c>
      <c r="AR91" s="59">
        <v>877.43499999999995</v>
      </c>
      <c r="AS91" s="59">
        <v>560.47</v>
      </c>
      <c r="AT91" s="59" t="s">
        <v>1820</v>
      </c>
      <c r="AU91" s="59">
        <v>984.18499999999995</v>
      </c>
      <c r="AV91" s="59">
        <v>975.88</v>
      </c>
      <c r="AW91" s="59">
        <v>656.4</v>
      </c>
      <c r="AX91" s="59">
        <v>1024.385</v>
      </c>
      <c r="AY91" s="59">
        <v>1024.9649999999999</v>
      </c>
      <c r="AZ91" s="59">
        <v>420.78500000000003</v>
      </c>
      <c r="BA91" s="59">
        <v>975.52500000000009</v>
      </c>
      <c r="BB91" s="59" t="s">
        <v>1820</v>
      </c>
      <c r="BC91" s="59">
        <v>979.46</v>
      </c>
      <c r="BD91" s="59" t="s">
        <v>1820</v>
      </c>
      <c r="BE91" s="59">
        <v>885.43499999999995</v>
      </c>
      <c r="BF91" s="59">
        <v>1.8405077790966291E-3</v>
      </c>
    </row>
    <row r="92" spans="1:58" hidden="1">
      <c r="A92" s="59" t="s">
        <v>1820</v>
      </c>
      <c r="B92" s="59">
        <v>588.01</v>
      </c>
      <c r="C92" s="59">
        <v>587.62</v>
      </c>
      <c r="D92" s="59">
        <v>520.39</v>
      </c>
      <c r="E92" s="59">
        <v>652.91</v>
      </c>
      <c r="F92" s="59">
        <v>652.91</v>
      </c>
      <c r="G92" s="59">
        <v>887.12</v>
      </c>
      <c r="H92" s="59">
        <v>881.48</v>
      </c>
      <c r="I92" s="59">
        <v>981.9</v>
      </c>
      <c r="J92" s="59">
        <v>455.58</v>
      </c>
      <c r="K92" s="59">
        <v>981.05</v>
      </c>
      <c r="L92" s="59">
        <v>587.16</v>
      </c>
      <c r="M92" s="59">
        <v>654.83000000000004</v>
      </c>
      <c r="N92" s="59" t="s">
        <v>1820</v>
      </c>
      <c r="O92" s="59">
        <v>652.78</v>
      </c>
      <c r="P92" s="59">
        <v>653.32000000000005</v>
      </c>
      <c r="Q92" s="59">
        <v>982.93</v>
      </c>
      <c r="R92" s="59">
        <v>981.05</v>
      </c>
      <c r="S92" s="59">
        <v>486.24</v>
      </c>
      <c r="T92" s="59">
        <v>983.89</v>
      </c>
      <c r="U92" s="59">
        <v>577.6</v>
      </c>
      <c r="V92" s="59">
        <v>529</v>
      </c>
      <c r="W92" s="59">
        <v>528</v>
      </c>
      <c r="X92" s="59">
        <v>980.84</v>
      </c>
      <c r="Y92" s="59">
        <v>657</v>
      </c>
      <c r="Z92" s="59">
        <v>197.26</v>
      </c>
      <c r="AA92" s="59">
        <v>528</v>
      </c>
      <c r="AB92" s="59">
        <v>657.22</v>
      </c>
      <c r="AC92" s="59">
        <v>780.7</v>
      </c>
      <c r="AD92" s="59">
        <v>1000.15</v>
      </c>
      <c r="AE92" s="59">
        <v>683.27</v>
      </c>
      <c r="AF92" s="59">
        <v>795.22</v>
      </c>
      <c r="AG92" s="59">
        <v>878.04</v>
      </c>
      <c r="AH92" s="59">
        <v>780.88</v>
      </c>
      <c r="AI92" s="59">
        <v>880.64</v>
      </c>
      <c r="AJ92" s="59">
        <v>390.44</v>
      </c>
      <c r="AK92" s="59">
        <v>982.95</v>
      </c>
      <c r="AL92" s="59">
        <v>392.4</v>
      </c>
      <c r="AM92" s="59">
        <v>1005.29</v>
      </c>
      <c r="AN92" s="59">
        <v>975.38</v>
      </c>
      <c r="AO92" s="59">
        <v>610.28</v>
      </c>
      <c r="AP92" s="59">
        <v>682.97</v>
      </c>
      <c r="AQ92" s="59">
        <v>975.88</v>
      </c>
      <c r="AR92" s="59">
        <v>878.04</v>
      </c>
      <c r="AS92" s="59">
        <v>561</v>
      </c>
      <c r="AT92" s="59" t="s">
        <v>1820</v>
      </c>
      <c r="AU92" s="59">
        <v>985.08</v>
      </c>
      <c r="AV92" s="59">
        <v>976.35</v>
      </c>
      <c r="AW92" s="59">
        <v>657</v>
      </c>
      <c r="AX92" s="59">
        <v>1025.21</v>
      </c>
      <c r="AY92" s="59">
        <v>1026.3699999999999</v>
      </c>
      <c r="AZ92" s="59">
        <v>420.97</v>
      </c>
      <c r="BA92" s="59">
        <v>976.1</v>
      </c>
      <c r="BB92" s="59" t="s">
        <v>1820</v>
      </c>
      <c r="BC92" s="59">
        <v>980.66</v>
      </c>
      <c r="BD92" s="59" t="s">
        <v>1820</v>
      </c>
      <c r="BE92" s="59">
        <v>885.84</v>
      </c>
      <c r="BF92" s="59">
        <v>1.4724062232773034E-3</v>
      </c>
    </row>
    <row r="93" spans="1:58" hidden="1">
      <c r="A93" s="59" t="s">
        <v>1820</v>
      </c>
      <c r="B93" s="59">
        <v>588.58500000000004</v>
      </c>
      <c r="C93" s="59">
        <v>588.22</v>
      </c>
      <c r="D93" s="59">
        <v>520.88</v>
      </c>
      <c r="E93" s="59">
        <v>653.57500000000005</v>
      </c>
      <c r="F93" s="59">
        <v>653.57500000000005</v>
      </c>
      <c r="G93" s="59">
        <v>887.77</v>
      </c>
      <c r="H93" s="59">
        <v>882.28</v>
      </c>
      <c r="I93" s="59">
        <v>982.95</v>
      </c>
      <c r="J93" s="59">
        <v>456.065</v>
      </c>
      <c r="K93" s="59">
        <v>982.06</v>
      </c>
      <c r="L93" s="59">
        <v>587.82500000000005</v>
      </c>
      <c r="M93" s="59">
        <v>655.34500000000003</v>
      </c>
      <c r="N93" s="59" t="s">
        <v>1820</v>
      </c>
      <c r="O93" s="59">
        <v>653.43000000000006</v>
      </c>
      <c r="P93" s="59">
        <v>653.96500000000003</v>
      </c>
      <c r="Q93" s="59">
        <v>983.73</v>
      </c>
      <c r="R93" s="59">
        <v>982.06500000000005</v>
      </c>
      <c r="S93" s="59">
        <v>486.79500000000002</v>
      </c>
      <c r="T93" s="59">
        <v>985</v>
      </c>
      <c r="U93" s="59">
        <v>577.96</v>
      </c>
      <c r="V93" s="59">
        <v>529.29999999999995</v>
      </c>
      <c r="W93" s="59">
        <v>528.5</v>
      </c>
      <c r="X93" s="59">
        <v>982.08</v>
      </c>
      <c r="Y93" s="59">
        <v>657.6</v>
      </c>
      <c r="Z93" s="59">
        <v>197.28</v>
      </c>
      <c r="AA93" s="59">
        <v>528.5</v>
      </c>
      <c r="AB93" s="59">
        <v>657.71</v>
      </c>
      <c r="AC93" s="59">
        <v>781.21</v>
      </c>
      <c r="AD93" s="59">
        <v>1000.22</v>
      </c>
      <c r="AE93" s="59">
        <v>683.89499999999998</v>
      </c>
      <c r="AF93" s="59">
        <v>795.40000000000009</v>
      </c>
      <c r="AG93" s="59">
        <v>879.52499999999998</v>
      </c>
      <c r="AH93" s="59">
        <v>781.59500000000003</v>
      </c>
      <c r="AI93" s="59">
        <v>881.36500000000001</v>
      </c>
      <c r="AJ93" s="59">
        <v>390.8</v>
      </c>
      <c r="AK93" s="59">
        <v>983.85</v>
      </c>
      <c r="AL93" s="59">
        <v>392.83499999999998</v>
      </c>
      <c r="AM93" s="59">
        <v>1005.5799999999999</v>
      </c>
      <c r="AN93" s="59">
        <v>976.97</v>
      </c>
      <c r="AO93" s="59">
        <v>610.91499999999996</v>
      </c>
      <c r="AP93" s="59">
        <v>683.31500000000005</v>
      </c>
      <c r="AQ93" s="59">
        <v>977.27499999999998</v>
      </c>
      <c r="AR93" s="59">
        <v>879.52499999999998</v>
      </c>
      <c r="AS93" s="59">
        <v>561.53</v>
      </c>
      <c r="AT93" s="59" t="s">
        <v>1820</v>
      </c>
      <c r="AU93" s="59">
        <v>985.97500000000002</v>
      </c>
      <c r="AV93" s="59">
        <v>977.96</v>
      </c>
      <c r="AW93" s="59">
        <v>657.6</v>
      </c>
      <c r="AX93" s="59">
        <v>1026.8050000000001</v>
      </c>
      <c r="AY93" s="59">
        <v>1027.7750000000001</v>
      </c>
      <c r="AZ93" s="59">
        <v>421.625</v>
      </c>
      <c r="BA93" s="59">
        <v>977.75</v>
      </c>
      <c r="BB93" s="59" t="s">
        <v>1820</v>
      </c>
      <c r="BC93" s="59">
        <v>981.85500000000002</v>
      </c>
      <c r="BD93" s="59" t="s">
        <v>1820</v>
      </c>
      <c r="BE93" s="59">
        <v>887.245</v>
      </c>
      <c r="BF93" s="59">
        <v>1.3987859121134382E-3</v>
      </c>
    </row>
    <row r="94" spans="1:58" hidden="1">
      <c r="A94" s="59" t="s">
        <v>1820</v>
      </c>
      <c r="B94" s="59">
        <v>589.16</v>
      </c>
      <c r="C94" s="59">
        <v>588.82000000000005</v>
      </c>
      <c r="D94" s="59">
        <v>521.37</v>
      </c>
      <c r="E94" s="59">
        <v>654.24</v>
      </c>
      <c r="F94" s="59">
        <v>654.24</v>
      </c>
      <c r="G94" s="59">
        <v>888.42</v>
      </c>
      <c r="H94" s="59">
        <v>883.08</v>
      </c>
      <c r="I94" s="59">
        <v>984</v>
      </c>
      <c r="J94" s="59">
        <v>456.55</v>
      </c>
      <c r="K94" s="59">
        <v>983.07</v>
      </c>
      <c r="L94" s="59">
        <v>588.49</v>
      </c>
      <c r="M94" s="59">
        <v>655.86</v>
      </c>
      <c r="N94" s="59" t="s">
        <v>1820</v>
      </c>
      <c r="O94" s="59">
        <v>654.08000000000004</v>
      </c>
      <c r="P94" s="59">
        <v>654.61</v>
      </c>
      <c r="Q94" s="59">
        <v>984.53</v>
      </c>
      <c r="R94" s="59">
        <v>983.08</v>
      </c>
      <c r="S94" s="59">
        <v>487.35</v>
      </c>
      <c r="T94" s="59">
        <v>986.11</v>
      </c>
      <c r="U94" s="59">
        <v>578.32000000000005</v>
      </c>
      <c r="V94" s="59">
        <v>529.6</v>
      </c>
      <c r="W94" s="59">
        <v>529</v>
      </c>
      <c r="X94" s="59">
        <v>983.32</v>
      </c>
      <c r="Y94" s="59">
        <v>658.2</v>
      </c>
      <c r="Z94" s="59">
        <v>197.3</v>
      </c>
      <c r="AA94" s="59">
        <v>529</v>
      </c>
      <c r="AB94" s="59">
        <v>658.2</v>
      </c>
      <c r="AC94" s="59">
        <v>781.72</v>
      </c>
      <c r="AD94" s="59">
        <v>1000.29</v>
      </c>
      <c r="AE94" s="59">
        <v>684.52</v>
      </c>
      <c r="AF94" s="59">
        <v>795.58</v>
      </c>
      <c r="AG94" s="59">
        <v>881.01</v>
      </c>
      <c r="AH94" s="59">
        <v>782.31</v>
      </c>
      <c r="AI94" s="59">
        <v>882.09</v>
      </c>
      <c r="AJ94" s="59">
        <v>391.16</v>
      </c>
      <c r="AK94" s="59">
        <v>984.75</v>
      </c>
      <c r="AL94" s="59">
        <v>393.27</v>
      </c>
      <c r="AM94" s="59">
        <v>1005.87</v>
      </c>
      <c r="AN94" s="59">
        <v>978.56</v>
      </c>
      <c r="AO94" s="59">
        <v>611.54999999999995</v>
      </c>
      <c r="AP94" s="59">
        <v>683.66</v>
      </c>
      <c r="AQ94" s="59">
        <v>978.67</v>
      </c>
      <c r="AR94" s="59">
        <v>881.01</v>
      </c>
      <c r="AS94" s="59">
        <v>562.05999999999995</v>
      </c>
      <c r="AT94" s="59" t="s">
        <v>1820</v>
      </c>
      <c r="AU94" s="59">
        <v>986.87</v>
      </c>
      <c r="AV94" s="59">
        <v>979.57</v>
      </c>
      <c r="AW94" s="59">
        <v>658.2</v>
      </c>
      <c r="AX94" s="59">
        <v>1028.4000000000001</v>
      </c>
      <c r="AY94" s="59">
        <v>1029.18</v>
      </c>
      <c r="AZ94" s="59">
        <v>422.28</v>
      </c>
      <c r="BA94" s="59">
        <v>979.4</v>
      </c>
      <c r="BB94" s="59" t="s">
        <v>1820</v>
      </c>
      <c r="BC94" s="59">
        <v>983.05</v>
      </c>
      <c r="BD94" s="59" t="s">
        <v>1820</v>
      </c>
      <c r="BE94" s="59">
        <v>888.65</v>
      </c>
      <c r="BF94" s="59">
        <v>1.325165600949573E-3</v>
      </c>
    </row>
    <row r="95" spans="1:58" hidden="1">
      <c r="A95" s="59" t="s">
        <v>1820</v>
      </c>
      <c r="B95" s="59">
        <v>589.73</v>
      </c>
      <c r="C95" s="59">
        <v>589.41499999999996</v>
      </c>
      <c r="D95" s="59">
        <v>521.495</v>
      </c>
      <c r="E95" s="59">
        <v>654.90499999999997</v>
      </c>
      <c r="F95" s="59">
        <v>654.90499999999997</v>
      </c>
      <c r="G95" s="59">
        <v>889.32999999999993</v>
      </c>
      <c r="H95" s="59">
        <v>883.88</v>
      </c>
      <c r="I95" s="59">
        <v>985.06500000000005</v>
      </c>
      <c r="J95" s="59">
        <v>456.935</v>
      </c>
      <c r="K95" s="59">
        <v>984.08</v>
      </c>
      <c r="L95" s="59">
        <v>588.84</v>
      </c>
      <c r="M95" s="59">
        <v>656.48</v>
      </c>
      <c r="N95" s="59" t="s">
        <v>1820</v>
      </c>
      <c r="O95" s="59">
        <v>654.73</v>
      </c>
      <c r="P95" s="59">
        <v>655.25</v>
      </c>
      <c r="Q95" s="59">
        <v>985.31500000000005</v>
      </c>
      <c r="R95" s="59">
        <v>984.09</v>
      </c>
      <c r="S95" s="59">
        <v>487.53</v>
      </c>
      <c r="T95" s="59">
        <v>986.29500000000007</v>
      </c>
      <c r="U95" s="59">
        <v>578.67499999999995</v>
      </c>
      <c r="V95" s="59">
        <v>530.40000000000009</v>
      </c>
      <c r="W95" s="59">
        <v>529.5</v>
      </c>
      <c r="X95" s="59">
        <v>983.72</v>
      </c>
      <c r="Y95" s="59">
        <v>658.99</v>
      </c>
      <c r="Z95" s="59">
        <v>197.47</v>
      </c>
      <c r="AA95" s="59">
        <v>529.5</v>
      </c>
      <c r="AB95" s="59">
        <v>658.99</v>
      </c>
      <c r="AC95" s="59">
        <v>782.99</v>
      </c>
      <c r="AD95" s="59">
        <v>1001.41</v>
      </c>
      <c r="AE95" s="59">
        <v>685.495</v>
      </c>
      <c r="AF95" s="59">
        <v>795.98500000000001</v>
      </c>
      <c r="AG95" s="59">
        <v>882.495</v>
      </c>
      <c r="AH95" s="59">
        <v>783.93499999999995</v>
      </c>
      <c r="AI95" s="59">
        <v>883.73500000000001</v>
      </c>
      <c r="AJ95" s="59">
        <v>391.28</v>
      </c>
      <c r="AK95" s="59">
        <v>985.64499999999998</v>
      </c>
      <c r="AL95" s="59">
        <v>393.69</v>
      </c>
      <c r="AM95" s="59">
        <v>1006.165</v>
      </c>
      <c r="AN95" s="59">
        <v>980.15</v>
      </c>
      <c r="AO95" s="59">
        <v>612.17999999999995</v>
      </c>
      <c r="AP95" s="59">
        <v>684.32500000000005</v>
      </c>
      <c r="AQ95" s="59">
        <v>980.44499999999994</v>
      </c>
      <c r="AR95" s="59">
        <v>882.495</v>
      </c>
      <c r="AS95" s="59">
        <v>562.59500000000003</v>
      </c>
      <c r="AT95" s="59" t="s">
        <v>1820</v>
      </c>
      <c r="AU95" s="59">
        <v>987.14</v>
      </c>
      <c r="AV95" s="59">
        <v>981.17499999999995</v>
      </c>
      <c r="AW95" s="59">
        <v>658.99</v>
      </c>
      <c r="AX95" s="59">
        <v>1030</v>
      </c>
      <c r="AY95" s="59">
        <v>1030.58</v>
      </c>
      <c r="AZ95" s="59">
        <v>422.5</v>
      </c>
      <c r="BA95" s="59">
        <v>981.05</v>
      </c>
      <c r="BB95" s="59" t="s">
        <v>1820</v>
      </c>
      <c r="BC95" s="59">
        <v>983.32500000000005</v>
      </c>
      <c r="BD95" s="59" t="s">
        <v>1820</v>
      </c>
      <c r="BE95" s="59">
        <v>888.73500000000001</v>
      </c>
      <c r="BF95" s="59">
        <v>1.1779249786218427E-3</v>
      </c>
    </row>
    <row r="96" spans="1:58" hidden="1">
      <c r="A96" s="59" t="s">
        <v>1820</v>
      </c>
      <c r="B96" s="59">
        <v>590.29999999999995</v>
      </c>
      <c r="C96" s="59">
        <v>590.01</v>
      </c>
      <c r="D96" s="59">
        <v>521.62</v>
      </c>
      <c r="E96" s="59">
        <v>655.57</v>
      </c>
      <c r="F96" s="59">
        <v>655.57</v>
      </c>
      <c r="G96" s="59">
        <v>890.24</v>
      </c>
      <c r="H96" s="59">
        <v>884.68</v>
      </c>
      <c r="I96" s="59">
        <v>986.13</v>
      </c>
      <c r="J96" s="59">
        <v>457.32</v>
      </c>
      <c r="K96" s="59">
        <v>985.09</v>
      </c>
      <c r="L96" s="59">
        <v>589.19000000000005</v>
      </c>
      <c r="M96" s="59">
        <v>657.1</v>
      </c>
      <c r="N96" s="59" t="s">
        <v>1820</v>
      </c>
      <c r="O96" s="59">
        <v>655.38</v>
      </c>
      <c r="P96" s="59">
        <v>655.89</v>
      </c>
      <c r="Q96" s="59">
        <v>986.1</v>
      </c>
      <c r="R96" s="59">
        <v>985.1</v>
      </c>
      <c r="S96" s="59">
        <v>487.71</v>
      </c>
      <c r="T96" s="59">
        <v>986.48</v>
      </c>
      <c r="U96" s="59">
        <v>579.03</v>
      </c>
      <c r="V96" s="59">
        <v>531.20000000000005</v>
      </c>
      <c r="W96" s="59">
        <v>530</v>
      </c>
      <c r="X96" s="59">
        <v>984.12</v>
      </c>
      <c r="Y96" s="59">
        <v>659.78</v>
      </c>
      <c r="Z96" s="59">
        <v>197.64</v>
      </c>
      <c r="AA96" s="59">
        <v>530</v>
      </c>
      <c r="AB96" s="59">
        <v>659.78</v>
      </c>
      <c r="AC96" s="59">
        <v>784.26</v>
      </c>
      <c r="AD96" s="59">
        <v>1002.53</v>
      </c>
      <c r="AE96" s="59">
        <v>686.47</v>
      </c>
      <c r="AF96" s="59">
        <v>796.39</v>
      </c>
      <c r="AG96" s="59">
        <v>883.98</v>
      </c>
      <c r="AH96" s="59">
        <v>785.56</v>
      </c>
      <c r="AI96" s="59">
        <v>885.38</v>
      </c>
      <c r="AJ96" s="59">
        <v>391.4</v>
      </c>
      <c r="AK96" s="59">
        <v>986.54</v>
      </c>
      <c r="AL96" s="59">
        <v>394.11</v>
      </c>
      <c r="AM96" s="59">
        <v>1006.46</v>
      </c>
      <c r="AN96" s="59">
        <v>981.74</v>
      </c>
      <c r="AO96" s="59">
        <v>612.80999999999995</v>
      </c>
      <c r="AP96" s="59">
        <v>684.99</v>
      </c>
      <c r="AQ96" s="59">
        <v>982.22</v>
      </c>
      <c r="AR96" s="59">
        <v>883.98</v>
      </c>
      <c r="AS96" s="59">
        <v>563.13</v>
      </c>
      <c r="AT96" s="59" t="s">
        <v>1820</v>
      </c>
      <c r="AU96" s="59">
        <v>987.41</v>
      </c>
      <c r="AV96" s="59">
        <v>982.78</v>
      </c>
      <c r="AW96" s="59">
        <v>659.78</v>
      </c>
      <c r="AX96" s="59">
        <v>1031.5999999999999</v>
      </c>
      <c r="AY96" s="59">
        <v>1031.98</v>
      </c>
      <c r="AZ96" s="59">
        <v>422.72</v>
      </c>
      <c r="BA96" s="59">
        <v>982.7</v>
      </c>
      <c r="BB96" s="59" t="s">
        <v>1820</v>
      </c>
      <c r="BC96" s="59">
        <v>983.6</v>
      </c>
      <c r="BD96" s="59" t="s">
        <v>1820</v>
      </c>
      <c r="BE96" s="59">
        <v>888.82</v>
      </c>
      <c r="BF96" s="59">
        <v>1.0306843562941125E-3</v>
      </c>
    </row>
    <row r="97" spans="1:58" hidden="1">
      <c r="A97" s="59" t="s">
        <v>1820</v>
      </c>
      <c r="B97" s="59">
        <v>590.71</v>
      </c>
      <c r="C97" s="59">
        <v>590.38499999999999</v>
      </c>
      <c r="D97" s="59">
        <v>522.11</v>
      </c>
      <c r="E97" s="59">
        <v>655.99</v>
      </c>
      <c r="F97" s="59">
        <v>655.99</v>
      </c>
      <c r="G97" s="59">
        <v>890.82500000000005</v>
      </c>
      <c r="H97" s="59">
        <v>885.39499999999998</v>
      </c>
      <c r="I97" s="59">
        <v>986.76499999999999</v>
      </c>
      <c r="J97" s="59">
        <v>457.85500000000002</v>
      </c>
      <c r="K97" s="59">
        <v>985.70500000000004</v>
      </c>
      <c r="L97" s="59">
        <v>589.8900000000001</v>
      </c>
      <c r="M97" s="59">
        <v>657.99</v>
      </c>
      <c r="N97" s="59" t="s">
        <v>1820</v>
      </c>
      <c r="O97" s="59">
        <v>656.03</v>
      </c>
      <c r="P97" s="59">
        <v>656.34500000000003</v>
      </c>
      <c r="Q97" s="59">
        <v>986.88499999999999</v>
      </c>
      <c r="R97" s="59">
        <v>985.71500000000003</v>
      </c>
      <c r="S97" s="59">
        <v>488.11500000000001</v>
      </c>
      <c r="T97" s="59">
        <v>987.33500000000004</v>
      </c>
      <c r="U97" s="59">
        <v>579.53</v>
      </c>
      <c r="V97" s="59">
        <v>531.53500000000008</v>
      </c>
      <c r="W97" s="59">
        <v>530.5</v>
      </c>
      <c r="X97" s="59">
        <v>984.52499999999998</v>
      </c>
      <c r="Y97" s="59">
        <v>660.56500000000005</v>
      </c>
      <c r="Z97" s="59">
        <v>197.95499999999998</v>
      </c>
      <c r="AA97" s="59">
        <v>530.5</v>
      </c>
      <c r="AB97" s="59">
        <v>660.56500000000005</v>
      </c>
      <c r="AC97" s="59">
        <v>785.52499999999998</v>
      </c>
      <c r="AD97" s="59">
        <v>1003.65</v>
      </c>
      <c r="AE97" s="59">
        <v>687.44</v>
      </c>
      <c r="AF97" s="59">
        <v>796.79500000000007</v>
      </c>
      <c r="AG97" s="59">
        <v>885.46500000000003</v>
      </c>
      <c r="AH97" s="59">
        <v>787.18</v>
      </c>
      <c r="AI97" s="59">
        <v>887.02</v>
      </c>
      <c r="AJ97" s="59">
        <v>392.17499999999995</v>
      </c>
      <c r="AK97" s="59">
        <v>987.74</v>
      </c>
      <c r="AL97" s="59">
        <v>394.61</v>
      </c>
      <c r="AM97" s="59">
        <v>1006.75</v>
      </c>
      <c r="AN97" s="59">
        <v>983.32999999999993</v>
      </c>
      <c r="AO97" s="59">
        <v>613.44499999999994</v>
      </c>
      <c r="AP97" s="59">
        <v>686.32500000000005</v>
      </c>
      <c r="AQ97" s="59">
        <v>983.33500000000004</v>
      </c>
      <c r="AR97" s="59">
        <v>885.46500000000003</v>
      </c>
      <c r="AS97" s="59">
        <v>563.66000000000008</v>
      </c>
      <c r="AT97" s="59" t="s">
        <v>1820</v>
      </c>
      <c r="AU97" s="59">
        <v>987.68000000000006</v>
      </c>
      <c r="AV97" s="59">
        <v>984.39</v>
      </c>
      <c r="AW97" s="59">
        <v>660.56500000000005</v>
      </c>
      <c r="AX97" s="59">
        <v>1033.1949999999999</v>
      </c>
      <c r="AY97" s="59">
        <v>1033.385</v>
      </c>
      <c r="AZ97" s="59">
        <v>423.39499999999998</v>
      </c>
      <c r="BA97" s="59">
        <v>984.35</v>
      </c>
      <c r="BB97" s="59" t="s">
        <v>1820</v>
      </c>
      <c r="BC97" s="59">
        <v>984.16000000000008</v>
      </c>
      <c r="BD97" s="59" t="s">
        <v>1820</v>
      </c>
      <c r="BE97" s="59">
        <v>889.43499999999995</v>
      </c>
      <c r="BF97" s="59">
        <v>8.8344373396638206E-4</v>
      </c>
    </row>
    <row r="98" spans="1:58" hidden="1">
      <c r="A98" s="59" t="s">
        <v>1820</v>
      </c>
      <c r="B98" s="59">
        <v>591.12</v>
      </c>
      <c r="C98" s="59">
        <v>590.76</v>
      </c>
      <c r="D98" s="59">
        <v>522.6</v>
      </c>
      <c r="E98" s="59">
        <v>656.41</v>
      </c>
      <c r="F98" s="59">
        <v>656.41</v>
      </c>
      <c r="G98" s="59">
        <v>891.41</v>
      </c>
      <c r="H98" s="59">
        <v>886.11</v>
      </c>
      <c r="I98" s="59">
        <v>987.4</v>
      </c>
      <c r="J98" s="59">
        <v>458.39</v>
      </c>
      <c r="K98" s="59">
        <v>986.32</v>
      </c>
      <c r="L98" s="59">
        <v>590.59</v>
      </c>
      <c r="M98" s="59">
        <v>658.88</v>
      </c>
      <c r="N98" s="59" t="s">
        <v>1820</v>
      </c>
      <c r="O98" s="59">
        <v>656.68</v>
      </c>
      <c r="P98" s="59">
        <v>656.8</v>
      </c>
      <c r="Q98" s="59">
        <v>987.67</v>
      </c>
      <c r="R98" s="59">
        <v>986.33</v>
      </c>
      <c r="S98" s="59">
        <v>488.52</v>
      </c>
      <c r="T98" s="59">
        <v>988.19</v>
      </c>
      <c r="U98" s="59">
        <v>580.03</v>
      </c>
      <c r="V98" s="59">
        <v>531.87</v>
      </c>
      <c r="W98" s="59">
        <v>531</v>
      </c>
      <c r="X98" s="59">
        <v>984.93</v>
      </c>
      <c r="Y98" s="59">
        <v>661.35</v>
      </c>
      <c r="Z98" s="59">
        <v>198.27</v>
      </c>
      <c r="AA98" s="59">
        <v>531</v>
      </c>
      <c r="AB98" s="59">
        <v>661.35</v>
      </c>
      <c r="AC98" s="59">
        <v>786.79</v>
      </c>
      <c r="AD98" s="59">
        <v>1004.77</v>
      </c>
      <c r="AE98" s="59">
        <v>688.41</v>
      </c>
      <c r="AF98" s="59">
        <v>797.2</v>
      </c>
      <c r="AG98" s="59">
        <v>886.95</v>
      </c>
      <c r="AH98" s="59">
        <v>788.8</v>
      </c>
      <c r="AI98" s="59">
        <v>888.66</v>
      </c>
      <c r="AJ98" s="59">
        <v>392.95</v>
      </c>
      <c r="AK98" s="59">
        <v>988.94</v>
      </c>
      <c r="AL98" s="59">
        <v>395.11</v>
      </c>
      <c r="AM98" s="59">
        <v>1007.04</v>
      </c>
      <c r="AN98" s="59">
        <v>984.92</v>
      </c>
      <c r="AO98" s="59">
        <v>614.08000000000004</v>
      </c>
      <c r="AP98" s="59">
        <v>687.66</v>
      </c>
      <c r="AQ98" s="59">
        <v>984.45</v>
      </c>
      <c r="AR98" s="59">
        <v>886.95</v>
      </c>
      <c r="AS98" s="59">
        <v>564.19000000000005</v>
      </c>
      <c r="AT98" s="59" t="s">
        <v>1820</v>
      </c>
      <c r="AU98" s="59">
        <v>987.95</v>
      </c>
      <c r="AV98" s="59">
        <v>986</v>
      </c>
      <c r="AW98" s="59">
        <v>661.35</v>
      </c>
      <c r="AX98" s="59">
        <v>1034.79</v>
      </c>
      <c r="AY98" s="59">
        <v>1034.79</v>
      </c>
      <c r="AZ98" s="59">
        <v>424.07</v>
      </c>
      <c r="BA98" s="59">
        <v>986</v>
      </c>
      <c r="BB98" s="59" t="s">
        <v>1820</v>
      </c>
      <c r="BC98" s="59">
        <v>984.72</v>
      </c>
      <c r="BD98" s="59" t="s">
        <v>1820</v>
      </c>
      <c r="BE98" s="59">
        <v>890.05</v>
      </c>
      <c r="BF98" s="59">
        <v>7.3620311163865172E-4</v>
      </c>
    </row>
    <row r="99" spans="1:58" hidden="1">
      <c r="A99" s="59" t="s">
        <v>1820</v>
      </c>
      <c r="B99" s="59">
        <v>591.53</v>
      </c>
      <c r="C99" s="59">
        <v>591.255</v>
      </c>
      <c r="D99" s="59">
        <v>522.97500000000002</v>
      </c>
      <c r="E99" s="59">
        <v>656.96</v>
      </c>
      <c r="F99" s="59">
        <v>656.96</v>
      </c>
      <c r="G99" s="59">
        <v>891.99</v>
      </c>
      <c r="H99" s="59">
        <v>886.94499999999994</v>
      </c>
      <c r="I99" s="59">
        <v>987.96</v>
      </c>
      <c r="J99" s="59">
        <v>458.4</v>
      </c>
      <c r="K99" s="59">
        <v>987.12</v>
      </c>
      <c r="L99" s="59">
        <v>590.80500000000006</v>
      </c>
      <c r="M99" s="59">
        <v>658.97</v>
      </c>
      <c r="N99" s="59" t="s">
        <v>1820</v>
      </c>
      <c r="O99" s="59">
        <v>656.84500000000003</v>
      </c>
      <c r="P99" s="59">
        <v>657.255</v>
      </c>
      <c r="Q99" s="59">
        <v>988.66499999999996</v>
      </c>
      <c r="R99" s="59">
        <v>987.125</v>
      </c>
      <c r="S99" s="59">
        <v>488.72</v>
      </c>
      <c r="T99" s="59">
        <v>989.20500000000004</v>
      </c>
      <c r="U99" s="59">
        <v>580.41999999999996</v>
      </c>
      <c r="V99" s="59">
        <v>532.20000000000005</v>
      </c>
      <c r="W99" s="59">
        <v>531.5</v>
      </c>
      <c r="X99" s="59">
        <v>985.32999999999993</v>
      </c>
      <c r="Y99" s="59">
        <v>661.89</v>
      </c>
      <c r="Z99" s="59">
        <v>198.43</v>
      </c>
      <c r="AA99" s="59">
        <v>531.5</v>
      </c>
      <c r="AB99" s="59">
        <v>662.14</v>
      </c>
      <c r="AC99" s="59">
        <v>788.06</v>
      </c>
      <c r="AD99" s="59">
        <v>1005.89</v>
      </c>
      <c r="AE99" s="59">
        <v>689.38499999999999</v>
      </c>
      <c r="AF99" s="59">
        <v>797.22500000000002</v>
      </c>
      <c r="AG99" s="59">
        <v>887.02500000000009</v>
      </c>
      <c r="AH99" s="59">
        <v>788.89</v>
      </c>
      <c r="AI99" s="59">
        <v>888.755</v>
      </c>
      <c r="AJ99" s="59">
        <v>393.72</v>
      </c>
      <c r="AK99" s="59">
        <v>990.1400000000001</v>
      </c>
      <c r="AL99" s="59">
        <v>395.24</v>
      </c>
      <c r="AM99" s="59">
        <v>1007.045</v>
      </c>
      <c r="AN99" s="59">
        <v>985.72499999999991</v>
      </c>
      <c r="AO99" s="59">
        <v>614.53</v>
      </c>
      <c r="AP99" s="59">
        <v>688.99</v>
      </c>
      <c r="AQ99" s="59">
        <v>985.56</v>
      </c>
      <c r="AR99" s="59">
        <v>887.02500000000009</v>
      </c>
      <c r="AS99" s="59">
        <v>564.72</v>
      </c>
      <c r="AT99" s="59" t="s">
        <v>1820</v>
      </c>
      <c r="AU99" s="59">
        <v>989.04</v>
      </c>
      <c r="AV99" s="59">
        <v>987.06500000000005</v>
      </c>
      <c r="AW99" s="59">
        <v>661.89</v>
      </c>
      <c r="AX99" s="59">
        <v>1035.29</v>
      </c>
      <c r="AY99" s="59">
        <v>1035.675</v>
      </c>
      <c r="AZ99" s="59">
        <v>424.72</v>
      </c>
      <c r="BA99" s="59">
        <v>986.56999999999994</v>
      </c>
      <c r="BB99" s="59" t="s">
        <v>1820</v>
      </c>
      <c r="BC99" s="59">
        <v>985.28</v>
      </c>
      <c r="BD99" s="59" t="s">
        <v>1820</v>
      </c>
      <c r="BE99" s="59">
        <v>890.17</v>
      </c>
      <c r="BF99" s="59">
        <v>6.625828004747866E-4</v>
      </c>
    </row>
    <row r="100" spans="1:58" hidden="1">
      <c r="A100" s="59" t="s">
        <v>1820</v>
      </c>
      <c r="B100" s="59">
        <v>591.94000000000005</v>
      </c>
      <c r="C100" s="59">
        <v>591.75</v>
      </c>
      <c r="D100" s="59">
        <v>523.35</v>
      </c>
      <c r="E100" s="59">
        <v>657.51</v>
      </c>
      <c r="F100" s="59">
        <v>657.51</v>
      </c>
      <c r="G100" s="59">
        <v>892.57</v>
      </c>
      <c r="H100" s="59">
        <v>887.78</v>
      </c>
      <c r="I100" s="59">
        <v>988.52</v>
      </c>
      <c r="J100" s="59">
        <v>458.41</v>
      </c>
      <c r="K100" s="59">
        <v>987.92</v>
      </c>
      <c r="L100" s="59">
        <v>591.02</v>
      </c>
      <c r="M100" s="59">
        <v>659.06</v>
      </c>
      <c r="N100" s="59" t="s">
        <v>1820</v>
      </c>
      <c r="O100" s="59">
        <v>657.01</v>
      </c>
      <c r="P100" s="59">
        <v>657.71</v>
      </c>
      <c r="Q100" s="59">
        <v>989.66</v>
      </c>
      <c r="R100" s="59">
        <v>987.92</v>
      </c>
      <c r="S100" s="59">
        <v>488.92</v>
      </c>
      <c r="T100" s="59">
        <v>990.22</v>
      </c>
      <c r="U100" s="59">
        <v>580.80999999999995</v>
      </c>
      <c r="V100" s="59">
        <v>532.53</v>
      </c>
      <c r="W100" s="59">
        <v>532</v>
      </c>
      <c r="X100" s="59">
        <v>985.73</v>
      </c>
      <c r="Y100" s="59">
        <v>662.43</v>
      </c>
      <c r="Z100" s="59">
        <v>198.59</v>
      </c>
      <c r="AA100" s="59">
        <v>532</v>
      </c>
      <c r="AB100" s="59">
        <v>662.93</v>
      </c>
      <c r="AC100" s="59">
        <v>789.33</v>
      </c>
      <c r="AD100" s="59">
        <v>1007.01</v>
      </c>
      <c r="AE100" s="59">
        <v>690.36</v>
      </c>
      <c r="AF100" s="59">
        <v>797.25</v>
      </c>
      <c r="AG100" s="59">
        <v>887.1</v>
      </c>
      <c r="AH100" s="59">
        <v>788.98</v>
      </c>
      <c r="AI100" s="59">
        <v>888.85</v>
      </c>
      <c r="AJ100" s="59">
        <v>394.49</v>
      </c>
      <c r="AK100" s="59">
        <v>991.34</v>
      </c>
      <c r="AL100" s="59">
        <v>395.37</v>
      </c>
      <c r="AM100" s="59">
        <v>1007.05</v>
      </c>
      <c r="AN100" s="59">
        <v>986.53</v>
      </c>
      <c r="AO100" s="59">
        <v>614.98</v>
      </c>
      <c r="AP100" s="59">
        <v>690.32</v>
      </c>
      <c r="AQ100" s="59">
        <v>986.67</v>
      </c>
      <c r="AR100" s="59">
        <v>887.1</v>
      </c>
      <c r="AS100" s="59">
        <v>565.25</v>
      </c>
      <c r="AT100" s="59" t="s">
        <v>1820</v>
      </c>
      <c r="AU100" s="59">
        <v>990.13</v>
      </c>
      <c r="AV100" s="59">
        <v>988.13</v>
      </c>
      <c r="AW100" s="59">
        <v>662.43</v>
      </c>
      <c r="AX100" s="59">
        <v>1035.79</v>
      </c>
      <c r="AY100" s="59">
        <v>1036.56</v>
      </c>
      <c r="AZ100" s="59">
        <v>425.37</v>
      </c>
      <c r="BA100" s="59">
        <v>987.14</v>
      </c>
      <c r="BB100" s="59" t="s">
        <v>1820</v>
      </c>
      <c r="BC100" s="59">
        <v>985.84</v>
      </c>
      <c r="BD100" s="59" t="s">
        <v>1820</v>
      </c>
      <c r="BE100" s="59">
        <v>890.29</v>
      </c>
      <c r="BF100" s="59">
        <v>5.8896248931092137E-4</v>
      </c>
    </row>
    <row r="101" spans="1:58" hidden="1">
      <c r="A101" s="59" t="s">
        <v>1820</v>
      </c>
      <c r="B101" s="59">
        <v>592.33500000000004</v>
      </c>
      <c r="C101" s="59">
        <v>591.95000000000005</v>
      </c>
      <c r="D101" s="59">
        <v>523.67499999999995</v>
      </c>
      <c r="E101" s="59">
        <v>657.73</v>
      </c>
      <c r="F101" s="59">
        <v>657.73</v>
      </c>
      <c r="G101" s="59">
        <v>893.10500000000002</v>
      </c>
      <c r="H101" s="59">
        <v>888.31999999999994</v>
      </c>
      <c r="I101" s="59">
        <v>989.06</v>
      </c>
      <c r="J101" s="59">
        <v>458.96500000000003</v>
      </c>
      <c r="K101" s="59">
        <v>988.245</v>
      </c>
      <c r="L101" s="59">
        <v>591.53</v>
      </c>
      <c r="M101" s="59">
        <v>659.69</v>
      </c>
      <c r="N101" s="59" t="s">
        <v>1820</v>
      </c>
      <c r="O101" s="59">
        <v>657.81999999999994</v>
      </c>
      <c r="P101" s="59">
        <v>658.15000000000009</v>
      </c>
      <c r="Q101" s="59">
        <v>990.64499999999998</v>
      </c>
      <c r="R101" s="59">
        <v>988.71</v>
      </c>
      <c r="S101" s="59">
        <v>489.40499999999997</v>
      </c>
      <c r="T101" s="59">
        <v>991.375</v>
      </c>
      <c r="U101" s="59">
        <v>581.44499999999994</v>
      </c>
      <c r="V101" s="59">
        <v>532.86500000000001</v>
      </c>
      <c r="W101" s="59">
        <v>532.5</v>
      </c>
      <c r="X101" s="59">
        <v>987.36500000000001</v>
      </c>
      <c r="Y101" s="59">
        <v>662.97</v>
      </c>
      <c r="Z101" s="59">
        <v>198.89499999999998</v>
      </c>
      <c r="AA101" s="59">
        <v>532.5</v>
      </c>
      <c r="AB101" s="59">
        <v>663.34500000000003</v>
      </c>
      <c r="AC101" s="59">
        <v>789.7650000000001</v>
      </c>
      <c r="AD101" s="59">
        <v>1007.63</v>
      </c>
      <c r="AE101" s="59">
        <v>691.15000000000009</v>
      </c>
      <c r="AF101" s="59">
        <v>797.38499999999999</v>
      </c>
      <c r="AG101" s="59">
        <v>887.98500000000001</v>
      </c>
      <c r="AH101" s="59">
        <v>789.88499999999999</v>
      </c>
      <c r="AI101" s="59">
        <v>889.76499999999999</v>
      </c>
      <c r="AJ101" s="59">
        <v>394.76499999999999</v>
      </c>
      <c r="AK101" s="59">
        <v>991.88499999999999</v>
      </c>
      <c r="AL101" s="59">
        <v>395.82499999999999</v>
      </c>
      <c r="AM101" s="59">
        <v>1007.1949999999999</v>
      </c>
      <c r="AN101" s="59">
        <v>987.375</v>
      </c>
      <c r="AO101" s="59">
        <v>615.70000000000005</v>
      </c>
      <c r="AP101" s="59">
        <v>690.92499999999995</v>
      </c>
      <c r="AQ101" s="59">
        <v>987.53499999999997</v>
      </c>
      <c r="AR101" s="59">
        <v>887.98500000000001</v>
      </c>
      <c r="AS101" s="59">
        <v>565.78</v>
      </c>
      <c r="AT101" s="59" t="s">
        <v>1820</v>
      </c>
      <c r="AU101" s="59">
        <v>991.01</v>
      </c>
      <c r="AV101" s="59">
        <v>989.19</v>
      </c>
      <c r="AW101" s="59">
        <v>662.97</v>
      </c>
      <c r="AX101" s="59">
        <v>1036.8049999999998</v>
      </c>
      <c r="AY101" s="59">
        <v>1037.4499999999998</v>
      </c>
      <c r="AZ101" s="59">
        <v>426.02</v>
      </c>
      <c r="BA101" s="59">
        <v>987.70499999999993</v>
      </c>
      <c r="BB101" s="59" t="s">
        <v>1820</v>
      </c>
      <c r="BC101" s="59">
        <v>987.42000000000007</v>
      </c>
      <c r="BD101" s="59" t="s">
        <v>1820</v>
      </c>
      <c r="BE101" s="59">
        <v>891.4</v>
      </c>
      <c r="BF101" s="59">
        <v>5.5215233372898887E-4</v>
      </c>
    </row>
    <row r="102" spans="1:58" hidden="1">
      <c r="A102" s="59" t="s">
        <v>1820</v>
      </c>
      <c r="B102" s="59">
        <v>592.73</v>
      </c>
      <c r="C102" s="59">
        <v>592.15</v>
      </c>
      <c r="D102" s="59">
        <v>524</v>
      </c>
      <c r="E102" s="59">
        <v>657.95</v>
      </c>
      <c r="F102" s="59">
        <v>657.95</v>
      </c>
      <c r="G102" s="59">
        <v>893.64</v>
      </c>
      <c r="H102" s="59">
        <v>888.86</v>
      </c>
      <c r="I102" s="59">
        <v>989.6</v>
      </c>
      <c r="J102" s="59">
        <v>459.52</v>
      </c>
      <c r="K102" s="59">
        <v>988.57</v>
      </c>
      <c r="L102" s="59">
        <v>592.04</v>
      </c>
      <c r="M102" s="59">
        <v>660.32</v>
      </c>
      <c r="N102" s="59" t="s">
        <v>1820</v>
      </c>
      <c r="O102" s="59">
        <v>658.63</v>
      </c>
      <c r="P102" s="59">
        <v>658.59</v>
      </c>
      <c r="Q102" s="59">
        <v>991.63</v>
      </c>
      <c r="R102" s="59">
        <v>989.5</v>
      </c>
      <c r="S102" s="59">
        <v>489.89</v>
      </c>
      <c r="T102" s="59">
        <v>992.53</v>
      </c>
      <c r="U102" s="59">
        <v>582.08000000000004</v>
      </c>
      <c r="V102" s="59">
        <v>533.20000000000005</v>
      </c>
      <c r="W102" s="59">
        <v>533</v>
      </c>
      <c r="X102" s="59">
        <v>989</v>
      </c>
      <c r="Y102" s="59">
        <v>663.51</v>
      </c>
      <c r="Z102" s="59">
        <v>199.2</v>
      </c>
      <c r="AA102" s="59">
        <v>533</v>
      </c>
      <c r="AB102" s="59">
        <v>663.76</v>
      </c>
      <c r="AC102" s="59">
        <v>790.2</v>
      </c>
      <c r="AD102" s="59">
        <v>1008.25</v>
      </c>
      <c r="AE102" s="59">
        <v>691.94</v>
      </c>
      <c r="AF102" s="59">
        <v>797.52</v>
      </c>
      <c r="AG102" s="59">
        <v>888.87</v>
      </c>
      <c r="AH102" s="59">
        <v>790.79</v>
      </c>
      <c r="AI102" s="59">
        <v>890.68</v>
      </c>
      <c r="AJ102" s="59">
        <v>395.04</v>
      </c>
      <c r="AK102" s="59">
        <v>992.43</v>
      </c>
      <c r="AL102" s="59">
        <v>396.28</v>
      </c>
      <c r="AM102" s="59">
        <v>1007.34</v>
      </c>
      <c r="AN102" s="59">
        <v>988.22</v>
      </c>
      <c r="AO102" s="59">
        <v>616.41999999999996</v>
      </c>
      <c r="AP102" s="59">
        <v>691.53</v>
      </c>
      <c r="AQ102" s="59">
        <v>988.4</v>
      </c>
      <c r="AR102" s="59">
        <v>888.87</v>
      </c>
      <c r="AS102" s="59">
        <v>566.30999999999995</v>
      </c>
      <c r="AT102" s="59" t="s">
        <v>1820</v>
      </c>
      <c r="AU102" s="59">
        <v>991.89</v>
      </c>
      <c r="AV102" s="59">
        <v>990.25</v>
      </c>
      <c r="AW102" s="59">
        <v>663.51</v>
      </c>
      <c r="AX102" s="59">
        <v>1037.82</v>
      </c>
      <c r="AY102" s="59">
        <v>1038.3399999999999</v>
      </c>
      <c r="AZ102" s="59">
        <v>426.67</v>
      </c>
      <c r="BA102" s="59">
        <v>988.27</v>
      </c>
      <c r="BB102" s="59" t="s">
        <v>1820</v>
      </c>
      <c r="BC102" s="59">
        <v>989</v>
      </c>
      <c r="BD102" s="59" t="s">
        <v>1820</v>
      </c>
      <c r="BE102" s="59">
        <v>892.51</v>
      </c>
      <c r="BF102" s="59">
        <v>5.1534217814705626E-4</v>
      </c>
    </row>
    <row r="103" spans="1:58" hidden="1">
      <c r="A103" s="59" t="s">
        <v>1820</v>
      </c>
      <c r="B103" s="59">
        <v>593.06500000000005</v>
      </c>
      <c r="C103" s="59">
        <v>592.745</v>
      </c>
      <c r="D103" s="59">
        <v>524.73500000000001</v>
      </c>
      <c r="E103" s="59">
        <v>658.61</v>
      </c>
      <c r="F103" s="59">
        <v>658.61</v>
      </c>
      <c r="G103" s="59">
        <v>894.37</v>
      </c>
      <c r="H103" s="59">
        <v>889.74</v>
      </c>
      <c r="I103" s="59">
        <v>990.51499999999999</v>
      </c>
      <c r="J103" s="59">
        <v>460.08</v>
      </c>
      <c r="K103" s="59">
        <v>989.59</v>
      </c>
      <c r="L103" s="59">
        <v>592.8599999999999</v>
      </c>
      <c r="M103" s="59">
        <v>661.15499999999997</v>
      </c>
      <c r="N103" s="59" t="s">
        <v>1820</v>
      </c>
      <c r="O103" s="59">
        <v>659.44499999999994</v>
      </c>
      <c r="P103" s="59">
        <v>659.18000000000006</v>
      </c>
      <c r="Q103" s="59">
        <v>992.64499999999998</v>
      </c>
      <c r="R103" s="59">
        <v>990.28500000000008</v>
      </c>
      <c r="S103" s="59">
        <v>490.38</v>
      </c>
      <c r="T103" s="59">
        <v>993.65499999999997</v>
      </c>
      <c r="U103" s="59">
        <v>582.71</v>
      </c>
      <c r="V103" s="59">
        <v>533.65000000000009</v>
      </c>
      <c r="W103" s="59">
        <v>533.5</v>
      </c>
      <c r="X103" s="59">
        <v>989.80500000000006</v>
      </c>
      <c r="Y103" s="59">
        <v>664.05</v>
      </c>
      <c r="Z103" s="59">
        <v>199.20499999999998</v>
      </c>
      <c r="AA103" s="59">
        <v>533.5</v>
      </c>
      <c r="AB103" s="59">
        <v>664.17499999999995</v>
      </c>
      <c r="AC103" s="59">
        <v>791.15000000000009</v>
      </c>
      <c r="AD103" s="59">
        <v>1008.65</v>
      </c>
      <c r="AE103" s="59">
        <v>692.73</v>
      </c>
      <c r="AF103" s="59">
        <v>797.79</v>
      </c>
      <c r="AG103" s="59">
        <v>889.75</v>
      </c>
      <c r="AH103" s="59">
        <v>791.69</v>
      </c>
      <c r="AI103" s="59">
        <v>891.58999999999992</v>
      </c>
      <c r="AJ103" s="59">
        <v>395.58000000000004</v>
      </c>
      <c r="AK103" s="59">
        <v>993.28</v>
      </c>
      <c r="AL103" s="59">
        <v>396.80999999999995</v>
      </c>
      <c r="AM103" s="59">
        <v>1007.62</v>
      </c>
      <c r="AN103" s="59">
        <v>989.06500000000005</v>
      </c>
      <c r="AO103" s="59">
        <v>617.13499999999999</v>
      </c>
      <c r="AP103" s="59">
        <v>692.13499999999999</v>
      </c>
      <c r="AQ103" s="59">
        <v>989.42499999999995</v>
      </c>
      <c r="AR103" s="59">
        <v>889.75</v>
      </c>
      <c r="AS103" s="59">
        <v>566.84500000000003</v>
      </c>
      <c r="AT103" s="59" t="s">
        <v>1820</v>
      </c>
      <c r="AU103" s="59">
        <v>992.77</v>
      </c>
      <c r="AV103" s="59">
        <v>991.31500000000005</v>
      </c>
      <c r="AW103" s="59">
        <v>664.05</v>
      </c>
      <c r="AX103" s="59">
        <v>1038.835</v>
      </c>
      <c r="AY103" s="59">
        <v>1039.2249999999999</v>
      </c>
      <c r="AZ103" s="59">
        <v>426.8</v>
      </c>
      <c r="BA103" s="59">
        <v>989.28499999999997</v>
      </c>
      <c r="BB103" s="59" t="s">
        <v>1820</v>
      </c>
      <c r="BC103" s="59">
        <v>990.57500000000005</v>
      </c>
      <c r="BD103" s="59" t="s">
        <v>1820</v>
      </c>
      <c r="BE103" s="59">
        <v>893.61500000000001</v>
      </c>
      <c r="BF103" s="59">
        <v>4.7853202256512364E-4</v>
      </c>
    </row>
    <row r="104" spans="1:58" hidden="1">
      <c r="A104" s="59" t="s">
        <v>1820</v>
      </c>
      <c r="B104" s="59">
        <v>593.4</v>
      </c>
      <c r="C104" s="59">
        <v>593.34</v>
      </c>
      <c r="D104" s="59">
        <v>525.47</v>
      </c>
      <c r="E104" s="59">
        <v>659.27</v>
      </c>
      <c r="F104" s="59">
        <v>659.27</v>
      </c>
      <c r="G104" s="59">
        <v>895.1</v>
      </c>
      <c r="H104" s="59">
        <v>890.62</v>
      </c>
      <c r="I104" s="59">
        <v>991.43</v>
      </c>
      <c r="J104" s="59">
        <v>460.64</v>
      </c>
      <c r="K104" s="59">
        <v>990.61</v>
      </c>
      <c r="L104" s="59">
        <v>593.67999999999995</v>
      </c>
      <c r="M104" s="59">
        <v>661.99</v>
      </c>
      <c r="N104" s="59" t="s">
        <v>1820</v>
      </c>
      <c r="O104" s="59">
        <v>660.26</v>
      </c>
      <c r="P104" s="59">
        <v>659.77</v>
      </c>
      <c r="Q104" s="59">
        <v>993.66</v>
      </c>
      <c r="R104" s="59">
        <v>991.07</v>
      </c>
      <c r="S104" s="59">
        <v>490.87</v>
      </c>
      <c r="T104" s="59">
        <v>994.78</v>
      </c>
      <c r="U104" s="59">
        <v>583.34</v>
      </c>
      <c r="V104" s="59">
        <v>534.1</v>
      </c>
      <c r="W104" s="59">
        <v>534</v>
      </c>
      <c r="X104" s="59">
        <v>990.61</v>
      </c>
      <c r="Y104" s="59">
        <v>664.59</v>
      </c>
      <c r="Z104" s="59">
        <v>199.21</v>
      </c>
      <c r="AA104" s="59">
        <v>534</v>
      </c>
      <c r="AB104" s="59">
        <v>664.59</v>
      </c>
      <c r="AC104" s="59">
        <v>792.1</v>
      </c>
      <c r="AD104" s="59">
        <v>1009.05</v>
      </c>
      <c r="AE104" s="59">
        <v>693.52</v>
      </c>
      <c r="AF104" s="59">
        <v>798.06</v>
      </c>
      <c r="AG104" s="59">
        <v>890.63</v>
      </c>
      <c r="AH104" s="59">
        <v>792.59</v>
      </c>
      <c r="AI104" s="59">
        <v>892.5</v>
      </c>
      <c r="AJ104" s="59">
        <v>396.12</v>
      </c>
      <c r="AK104" s="59">
        <v>994.13</v>
      </c>
      <c r="AL104" s="59">
        <v>397.34</v>
      </c>
      <c r="AM104" s="59">
        <v>1007.9</v>
      </c>
      <c r="AN104" s="59">
        <v>989.91</v>
      </c>
      <c r="AO104" s="59">
        <v>617.85</v>
      </c>
      <c r="AP104" s="59">
        <v>692.74</v>
      </c>
      <c r="AQ104" s="59">
        <v>990.45</v>
      </c>
      <c r="AR104" s="59">
        <v>890.63</v>
      </c>
      <c r="AS104" s="59">
        <v>567.38</v>
      </c>
      <c r="AT104" s="59" t="s">
        <v>1820</v>
      </c>
      <c r="AU104" s="59">
        <v>993.65</v>
      </c>
      <c r="AV104" s="59">
        <v>992.38</v>
      </c>
      <c r="AW104" s="59">
        <v>664.59</v>
      </c>
      <c r="AX104" s="59">
        <v>1039.8499999999999</v>
      </c>
      <c r="AY104" s="59">
        <v>1040.1099999999999</v>
      </c>
      <c r="AZ104" s="59">
        <v>426.93</v>
      </c>
      <c r="BA104" s="59">
        <v>990.3</v>
      </c>
      <c r="BB104" s="59" t="s">
        <v>1820</v>
      </c>
      <c r="BC104" s="59">
        <v>992.15</v>
      </c>
      <c r="BD104" s="59" t="s">
        <v>1820</v>
      </c>
      <c r="BE104" s="59">
        <v>894.72</v>
      </c>
      <c r="BF104" s="59">
        <v>4.4172186698319103E-4</v>
      </c>
    </row>
    <row r="105" spans="1:58" hidden="1">
      <c r="A105" s="59" t="s">
        <v>1820</v>
      </c>
      <c r="B105" s="59">
        <v>594.125</v>
      </c>
      <c r="C105" s="59">
        <v>593.93499999999995</v>
      </c>
      <c r="D105" s="59">
        <v>526.20000000000005</v>
      </c>
      <c r="E105" s="59">
        <v>659.93000000000006</v>
      </c>
      <c r="F105" s="59">
        <v>659.93000000000006</v>
      </c>
      <c r="G105" s="59">
        <v>895.95</v>
      </c>
      <c r="H105" s="59">
        <v>891.49</v>
      </c>
      <c r="I105" s="59">
        <v>992.34500000000003</v>
      </c>
      <c r="J105" s="59">
        <v>461.19499999999999</v>
      </c>
      <c r="K105" s="59">
        <v>991.62</v>
      </c>
      <c r="L105" s="59">
        <v>594.5</v>
      </c>
      <c r="M105" s="59">
        <v>662.81999999999994</v>
      </c>
      <c r="N105" s="59" t="s">
        <v>1820</v>
      </c>
      <c r="O105" s="59">
        <v>661.06999999999994</v>
      </c>
      <c r="P105" s="59">
        <v>660.36</v>
      </c>
      <c r="Q105" s="59">
        <v>994.63499999999999</v>
      </c>
      <c r="R105" s="59">
        <v>991.86</v>
      </c>
      <c r="S105" s="59">
        <v>491.35500000000002</v>
      </c>
      <c r="T105" s="59">
        <v>995.375</v>
      </c>
      <c r="U105" s="59">
        <v>583.97500000000002</v>
      </c>
      <c r="V105" s="59">
        <v>534.54999999999995</v>
      </c>
      <c r="W105" s="59">
        <v>534.5</v>
      </c>
      <c r="X105" s="59">
        <v>991.41499999999996</v>
      </c>
      <c r="Y105" s="59">
        <v>665.15000000000009</v>
      </c>
      <c r="Z105" s="59">
        <v>199.215</v>
      </c>
      <c r="AA105" s="59">
        <v>534.5</v>
      </c>
      <c r="AB105" s="59">
        <v>665.15000000000009</v>
      </c>
      <c r="AC105" s="59">
        <v>793.05</v>
      </c>
      <c r="AD105" s="59">
        <v>1009.4449999999999</v>
      </c>
      <c r="AE105" s="59">
        <v>694.31</v>
      </c>
      <c r="AF105" s="59">
        <v>798.15499999999997</v>
      </c>
      <c r="AG105" s="59">
        <v>891.51499999999999</v>
      </c>
      <c r="AH105" s="59">
        <v>792.91499999999996</v>
      </c>
      <c r="AI105" s="59">
        <v>892.82999999999993</v>
      </c>
      <c r="AJ105" s="59">
        <v>396.65999999999997</v>
      </c>
      <c r="AK105" s="59">
        <v>994.97500000000002</v>
      </c>
      <c r="AL105" s="59">
        <v>397.87</v>
      </c>
      <c r="AM105" s="59">
        <v>1008.1800000000001</v>
      </c>
      <c r="AN105" s="59">
        <v>990.755</v>
      </c>
      <c r="AO105" s="59">
        <v>618.56999999999994</v>
      </c>
      <c r="AP105" s="59">
        <v>693.56999999999994</v>
      </c>
      <c r="AQ105" s="59">
        <v>991.47500000000002</v>
      </c>
      <c r="AR105" s="59">
        <v>891.51499999999999</v>
      </c>
      <c r="AS105" s="59">
        <v>567.91000000000008</v>
      </c>
      <c r="AT105" s="59" t="s">
        <v>1820</v>
      </c>
      <c r="AU105" s="59">
        <v>994.87</v>
      </c>
      <c r="AV105" s="59">
        <v>993.44</v>
      </c>
      <c r="AW105" s="59">
        <v>665.15000000000009</v>
      </c>
      <c r="AX105" s="59">
        <v>1040.865</v>
      </c>
      <c r="AY105" s="59">
        <v>1040.9949999999999</v>
      </c>
      <c r="AZ105" s="59">
        <v>427.06</v>
      </c>
      <c r="BA105" s="59">
        <v>990.76499999999999</v>
      </c>
      <c r="BB105" s="59" t="s">
        <v>1820</v>
      </c>
      <c r="BC105" s="59">
        <v>993.73</v>
      </c>
      <c r="BD105" s="59" t="s">
        <v>1820</v>
      </c>
      <c r="BE105" s="59">
        <v>895.83</v>
      </c>
      <c r="BF105" s="59">
        <v>4.0491171140125842E-4</v>
      </c>
    </row>
    <row r="106" spans="1:58" hidden="1">
      <c r="A106" s="59" t="s">
        <v>1820</v>
      </c>
      <c r="B106" s="59">
        <v>594.85</v>
      </c>
      <c r="C106" s="59">
        <v>594.53</v>
      </c>
      <c r="D106" s="59">
        <v>526.92999999999995</v>
      </c>
      <c r="E106" s="59">
        <v>660.59</v>
      </c>
      <c r="F106" s="59">
        <v>660.59</v>
      </c>
      <c r="G106" s="59">
        <v>896.8</v>
      </c>
      <c r="H106" s="59">
        <v>892.36</v>
      </c>
      <c r="I106" s="59">
        <v>993.26</v>
      </c>
      <c r="J106" s="59">
        <v>461.75</v>
      </c>
      <c r="K106" s="59">
        <v>992.63</v>
      </c>
      <c r="L106" s="59">
        <v>595.32000000000005</v>
      </c>
      <c r="M106" s="59">
        <v>663.65</v>
      </c>
      <c r="N106" s="59" t="s">
        <v>1820</v>
      </c>
      <c r="O106" s="59">
        <v>661.88</v>
      </c>
      <c r="P106" s="59">
        <v>660.95</v>
      </c>
      <c r="Q106" s="59">
        <v>995.61</v>
      </c>
      <c r="R106" s="59">
        <v>992.65</v>
      </c>
      <c r="S106" s="59">
        <v>491.84</v>
      </c>
      <c r="T106" s="59">
        <v>995.97</v>
      </c>
      <c r="U106" s="59">
        <v>584.61</v>
      </c>
      <c r="V106" s="59">
        <v>535</v>
      </c>
      <c r="W106" s="59">
        <v>535</v>
      </c>
      <c r="X106" s="59">
        <v>992.22</v>
      </c>
      <c r="Y106" s="59">
        <v>665.71</v>
      </c>
      <c r="Z106" s="59">
        <v>199.22</v>
      </c>
      <c r="AA106" s="59">
        <v>535</v>
      </c>
      <c r="AB106" s="59">
        <v>665.71</v>
      </c>
      <c r="AC106" s="59">
        <v>794</v>
      </c>
      <c r="AD106" s="59">
        <v>1009.84</v>
      </c>
      <c r="AE106" s="59">
        <v>695.1</v>
      </c>
      <c r="AF106" s="59">
        <v>798.25</v>
      </c>
      <c r="AG106" s="59">
        <v>892.4</v>
      </c>
      <c r="AH106" s="59">
        <v>793.24</v>
      </c>
      <c r="AI106" s="59">
        <v>893.16</v>
      </c>
      <c r="AJ106" s="59">
        <v>397.2</v>
      </c>
      <c r="AK106" s="59">
        <v>995.82</v>
      </c>
      <c r="AL106" s="59">
        <v>398.4</v>
      </c>
      <c r="AM106" s="59">
        <v>1008.46</v>
      </c>
      <c r="AN106" s="59">
        <v>991.6</v>
      </c>
      <c r="AO106" s="59">
        <v>619.29</v>
      </c>
      <c r="AP106" s="59">
        <v>694.4</v>
      </c>
      <c r="AQ106" s="59">
        <v>992.5</v>
      </c>
      <c r="AR106" s="59">
        <v>892.4</v>
      </c>
      <c r="AS106" s="59">
        <v>568.44000000000005</v>
      </c>
      <c r="AT106" s="59" t="s">
        <v>1820</v>
      </c>
      <c r="AU106" s="59">
        <v>996.09</v>
      </c>
      <c r="AV106" s="59">
        <v>994.5</v>
      </c>
      <c r="AW106" s="59">
        <v>665.71</v>
      </c>
      <c r="AX106" s="59">
        <v>1041.8800000000001</v>
      </c>
      <c r="AY106" s="59">
        <v>1041.8800000000001</v>
      </c>
      <c r="AZ106" s="59">
        <v>427.19</v>
      </c>
      <c r="BA106" s="59">
        <v>991.23</v>
      </c>
      <c r="BB106" s="59" t="s">
        <v>1820</v>
      </c>
      <c r="BC106" s="59">
        <v>995.31</v>
      </c>
      <c r="BD106" s="59" t="s">
        <v>1820</v>
      </c>
      <c r="BE106" s="59">
        <v>896.94</v>
      </c>
      <c r="BF106" s="59">
        <v>3.6810155581932586E-4</v>
      </c>
    </row>
    <row r="107" spans="1:58" hidden="1">
      <c r="A107" s="59" t="s">
        <v>1820</v>
      </c>
      <c r="B107" s="59">
        <v>595.36500000000001</v>
      </c>
      <c r="C107" s="59">
        <v>594.88</v>
      </c>
      <c r="D107" s="59">
        <v>527.10500000000002</v>
      </c>
      <c r="E107" s="59">
        <v>660.98</v>
      </c>
      <c r="F107" s="59">
        <v>660.98</v>
      </c>
      <c r="G107" s="59">
        <v>896.88499999999999</v>
      </c>
      <c r="H107" s="59">
        <v>893.26499999999999</v>
      </c>
      <c r="I107" s="59">
        <v>993.86500000000001</v>
      </c>
      <c r="J107" s="59">
        <v>461.86</v>
      </c>
      <c r="K107" s="59">
        <v>993.21</v>
      </c>
      <c r="L107" s="59">
        <v>595.36</v>
      </c>
      <c r="M107" s="59">
        <v>664.01499999999999</v>
      </c>
      <c r="N107" s="59" t="s">
        <v>1820</v>
      </c>
      <c r="O107" s="59">
        <v>661.89</v>
      </c>
      <c r="P107" s="59">
        <v>661.52</v>
      </c>
      <c r="Q107" s="59">
        <v>995.69</v>
      </c>
      <c r="R107" s="59">
        <v>994.86500000000001</v>
      </c>
      <c r="S107" s="59">
        <v>491.96499999999997</v>
      </c>
      <c r="T107" s="59">
        <v>996.56</v>
      </c>
      <c r="U107" s="59">
        <v>584.81999999999994</v>
      </c>
      <c r="V107" s="59">
        <v>535.5</v>
      </c>
      <c r="W107" s="59">
        <v>535.5</v>
      </c>
      <c r="X107" s="59">
        <v>993.03</v>
      </c>
      <c r="Y107" s="59">
        <v>666.27</v>
      </c>
      <c r="Z107" s="59">
        <v>199.54000000000002</v>
      </c>
      <c r="AA107" s="59">
        <v>535.5</v>
      </c>
      <c r="AB107" s="59">
        <v>666.27</v>
      </c>
      <c r="AC107" s="59">
        <v>794.5</v>
      </c>
      <c r="AD107" s="59">
        <v>1010.34</v>
      </c>
      <c r="AE107" s="59">
        <v>695.21500000000003</v>
      </c>
      <c r="AF107" s="59">
        <v>798.34500000000003</v>
      </c>
      <c r="AG107" s="59">
        <v>893.27499999999998</v>
      </c>
      <c r="AH107" s="59">
        <v>793.56999999999994</v>
      </c>
      <c r="AI107" s="59">
        <v>893.49</v>
      </c>
      <c r="AJ107" s="59">
        <v>397.29999999999995</v>
      </c>
      <c r="AK107" s="59">
        <v>996.30500000000006</v>
      </c>
      <c r="AL107" s="59">
        <v>398.40999999999997</v>
      </c>
      <c r="AM107" s="59">
        <v>1008.5699999999999</v>
      </c>
      <c r="AN107" s="59">
        <v>992.3</v>
      </c>
      <c r="AO107" s="59">
        <v>619.52</v>
      </c>
      <c r="AP107" s="59">
        <v>694.83999999999992</v>
      </c>
      <c r="AQ107" s="59">
        <v>993.125</v>
      </c>
      <c r="AR107" s="59">
        <v>893.27499999999998</v>
      </c>
      <c r="AS107" s="59">
        <v>568.97</v>
      </c>
      <c r="AT107" s="59" t="s">
        <v>1820</v>
      </c>
      <c r="AU107" s="59">
        <v>996.76</v>
      </c>
      <c r="AV107" s="59">
        <v>994.58500000000004</v>
      </c>
      <c r="AW107" s="59">
        <v>666.27</v>
      </c>
      <c r="AX107" s="59">
        <v>1042.5350000000001</v>
      </c>
      <c r="AY107" s="59">
        <v>1042.5350000000001</v>
      </c>
      <c r="AZ107" s="59">
        <v>427.315</v>
      </c>
      <c r="BA107" s="59">
        <v>991.69</v>
      </c>
      <c r="BB107" s="59" t="s">
        <v>1820</v>
      </c>
      <c r="BC107" s="59">
        <v>995.7349999999999</v>
      </c>
      <c r="BD107" s="59" t="s">
        <v>1820</v>
      </c>
      <c r="BE107" s="59">
        <v>897.09500000000003</v>
      </c>
      <c r="BF107" s="59">
        <v>3.0920530688823369E-4</v>
      </c>
    </row>
    <row r="108" spans="1:58" hidden="1">
      <c r="A108" s="59" t="s">
        <v>1820</v>
      </c>
      <c r="B108" s="59">
        <v>595.88</v>
      </c>
      <c r="C108" s="59">
        <v>595.23</v>
      </c>
      <c r="D108" s="59">
        <v>527.28</v>
      </c>
      <c r="E108" s="59">
        <v>661.37</v>
      </c>
      <c r="F108" s="59">
        <v>661.37</v>
      </c>
      <c r="G108" s="59">
        <v>896.97</v>
      </c>
      <c r="H108" s="59">
        <v>894.17</v>
      </c>
      <c r="I108" s="59">
        <v>994.47</v>
      </c>
      <c r="J108" s="59">
        <v>461.97</v>
      </c>
      <c r="K108" s="59">
        <v>993.79</v>
      </c>
      <c r="L108" s="59">
        <v>595.4</v>
      </c>
      <c r="M108" s="59">
        <v>664.38</v>
      </c>
      <c r="N108" s="59" t="s">
        <v>1820</v>
      </c>
      <c r="O108" s="59">
        <v>661.9</v>
      </c>
      <c r="P108" s="59">
        <v>662.09</v>
      </c>
      <c r="Q108" s="59">
        <v>995.77</v>
      </c>
      <c r="R108" s="59">
        <v>997.08</v>
      </c>
      <c r="S108" s="59">
        <v>492.09</v>
      </c>
      <c r="T108" s="59">
        <v>997.15</v>
      </c>
      <c r="U108" s="59">
        <v>585.03</v>
      </c>
      <c r="V108" s="59">
        <v>536</v>
      </c>
      <c r="W108" s="59">
        <v>536</v>
      </c>
      <c r="X108" s="59">
        <v>993.84</v>
      </c>
      <c r="Y108" s="59">
        <v>666.83</v>
      </c>
      <c r="Z108" s="59">
        <v>199.86</v>
      </c>
      <c r="AA108" s="59">
        <v>536</v>
      </c>
      <c r="AB108" s="59">
        <v>666.83</v>
      </c>
      <c r="AC108" s="59">
        <v>795</v>
      </c>
      <c r="AD108" s="59">
        <v>1010.84</v>
      </c>
      <c r="AE108" s="59">
        <v>695.33</v>
      </c>
      <c r="AF108" s="59">
        <v>798.44</v>
      </c>
      <c r="AG108" s="59">
        <v>894.15</v>
      </c>
      <c r="AH108" s="59">
        <v>793.9</v>
      </c>
      <c r="AI108" s="59">
        <v>893.82</v>
      </c>
      <c r="AJ108" s="59">
        <v>397.4</v>
      </c>
      <c r="AK108" s="59">
        <v>996.79</v>
      </c>
      <c r="AL108" s="59">
        <v>398.42</v>
      </c>
      <c r="AM108" s="59">
        <v>1008.68</v>
      </c>
      <c r="AN108" s="59">
        <v>993</v>
      </c>
      <c r="AO108" s="59">
        <v>619.75</v>
      </c>
      <c r="AP108" s="59">
        <v>695.28</v>
      </c>
      <c r="AQ108" s="59">
        <v>993.75</v>
      </c>
      <c r="AR108" s="59">
        <v>894.15</v>
      </c>
      <c r="AS108" s="59">
        <v>569.5</v>
      </c>
      <c r="AT108" s="59" t="s">
        <v>1820</v>
      </c>
      <c r="AU108" s="59">
        <v>997.43</v>
      </c>
      <c r="AV108" s="59">
        <v>994.67</v>
      </c>
      <c r="AW108" s="59">
        <v>666.83</v>
      </c>
      <c r="AX108" s="59">
        <v>1043.19</v>
      </c>
      <c r="AY108" s="59">
        <v>1043.19</v>
      </c>
      <c r="AZ108" s="59">
        <v>427.44</v>
      </c>
      <c r="BA108" s="59">
        <v>992.15</v>
      </c>
      <c r="BB108" s="59" t="s">
        <v>1820</v>
      </c>
      <c r="BC108" s="59">
        <v>996.16</v>
      </c>
      <c r="BD108" s="59" t="s">
        <v>1820</v>
      </c>
      <c r="BE108" s="59">
        <v>897.25</v>
      </c>
      <c r="BF108" s="59">
        <v>2.5030905795714157E-4</v>
      </c>
    </row>
    <row r="109" spans="1:58" hidden="1">
      <c r="A109" s="59" t="s">
        <v>1820</v>
      </c>
      <c r="B109" s="59">
        <v>595.995</v>
      </c>
      <c r="C109" s="59">
        <v>595.42499999999995</v>
      </c>
      <c r="D109" s="59">
        <v>527.32999999999993</v>
      </c>
      <c r="E109" s="59">
        <v>661.58500000000004</v>
      </c>
      <c r="F109" s="59">
        <v>661.58500000000004</v>
      </c>
      <c r="G109" s="59">
        <v>897.05</v>
      </c>
      <c r="H109" s="59">
        <v>894.29</v>
      </c>
      <c r="I109" s="59">
        <v>994.85500000000002</v>
      </c>
      <c r="J109" s="59">
        <v>462.01499999999999</v>
      </c>
      <c r="K109" s="59">
        <v>994.09999999999991</v>
      </c>
      <c r="L109" s="59">
        <v>595.495</v>
      </c>
      <c r="M109" s="59">
        <v>664.43499999999995</v>
      </c>
      <c r="N109" s="59" t="s">
        <v>1820</v>
      </c>
      <c r="O109" s="59">
        <v>662.19499999999994</v>
      </c>
      <c r="P109" s="59">
        <v>662.22</v>
      </c>
      <c r="Q109" s="59">
        <v>995.95499999999993</v>
      </c>
      <c r="R109" s="59">
        <v>997.11500000000001</v>
      </c>
      <c r="S109" s="59">
        <v>492.09500000000003</v>
      </c>
      <c r="T109" s="59">
        <v>997.19</v>
      </c>
      <c r="U109" s="59">
        <v>585.08500000000004</v>
      </c>
      <c r="V109" s="59">
        <v>536.75</v>
      </c>
      <c r="W109" s="59">
        <v>536.5</v>
      </c>
      <c r="X109" s="59">
        <v>994.64499999999998</v>
      </c>
      <c r="Y109" s="59">
        <v>667.5</v>
      </c>
      <c r="Z109" s="59">
        <v>200.07</v>
      </c>
      <c r="AA109" s="59">
        <v>536.5</v>
      </c>
      <c r="AB109" s="59">
        <v>667.5</v>
      </c>
      <c r="AC109" s="59">
        <v>795.17000000000007</v>
      </c>
      <c r="AD109" s="59">
        <v>1011.01</v>
      </c>
      <c r="AE109" s="59">
        <v>695.45</v>
      </c>
      <c r="AF109" s="59">
        <v>798.53</v>
      </c>
      <c r="AG109" s="59">
        <v>894.22499999999991</v>
      </c>
      <c r="AH109" s="59">
        <v>794.22499999999991</v>
      </c>
      <c r="AI109" s="59">
        <v>894.15000000000009</v>
      </c>
      <c r="AJ109" s="59">
        <v>397.5</v>
      </c>
      <c r="AK109" s="59">
        <v>997.27</v>
      </c>
      <c r="AL109" s="59">
        <v>398.51499999999999</v>
      </c>
      <c r="AM109" s="59">
        <v>1008.69</v>
      </c>
      <c r="AN109" s="59">
        <v>993.28</v>
      </c>
      <c r="AO109" s="59">
        <v>619.79500000000007</v>
      </c>
      <c r="AP109" s="59">
        <v>695.42499999999995</v>
      </c>
      <c r="AQ109" s="59">
        <v>993.96</v>
      </c>
      <c r="AR109" s="59">
        <v>894.22499999999991</v>
      </c>
      <c r="AS109" s="59">
        <v>570.03500000000008</v>
      </c>
      <c r="AT109" s="59" t="s">
        <v>1820</v>
      </c>
      <c r="AU109" s="59">
        <v>998.09500000000003</v>
      </c>
      <c r="AV109" s="59">
        <v>994.75</v>
      </c>
      <c r="AW109" s="59">
        <v>667.5</v>
      </c>
      <c r="AX109" s="59">
        <v>1043.43</v>
      </c>
      <c r="AY109" s="59">
        <v>1043.43</v>
      </c>
      <c r="AZ109" s="59">
        <v>427.57</v>
      </c>
      <c r="BA109" s="59">
        <v>992.61500000000001</v>
      </c>
      <c r="BB109" s="59" t="s">
        <v>1820</v>
      </c>
      <c r="BC109" s="59">
        <v>996.58500000000004</v>
      </c>
      <c r="BD109" s="59" t="s">
        <v>1820</v>
      </c>
      <c r="BE109" s="59">
        <v>897.4</v>
      </c>
      <c r="BF109" s="59">
        <v>1.9877484014243596E-4</v>
      </c>
    </row>
    <row r="110" spans="1:58" hidden="1">
      <c r="A110" s="59" t="s">
        <v>1820</v>
      </c>
      <c r="B110" s="59">
        <v>596.11</v>
      </c>
      <c r="C110" s="59">
        <v>595.62</v>
      </c>
      <c r="D110" s="59">
        <v>527.38</v>
      </c>
      <c r="E110" s="59">
        <v>661.8</v>
      </c>
      <c r="F110" s="59">
        <v>661.8</v>
      </c>
      <c r="G110" s="59">
        <v>897.13</v>
      </c>
      <c r="H110" s="59">
        <v>894.41</v>
      </c>
      <c r="I110" s="59">
        <v>995.24</v>
      </c>
      <c r="J110" s="59">
        <v>462.06</v>
      </c>
      <c r="K110" s="59">
        <v>994.41</v>
      </c>
      <c r="L110" s="59">
        <v>595.59</v>
      </c>
      <c r="M110" s="59">
        <v>664.49</v>
      </c>
      <c r="N110" s="59" t="s">
        <v>1820</v>
      </c>
      <c r="O110" s="59">
        <v>662.49</v>
      </c>
      <c r="P110" s="59">
        <v>662.35</v>
      </c>
      <c r="Q110" s="59">
        <v>996.14</v>
      </c>
      <c r="R110" s="59">
        <v>997.15</v>
      </c>
      <c r="S110" s="59">
        <v>492.1</v>
      </c>
      <c r="T110" s="59">
        <v>997.23</v>
      </c>
      <c r="U110" s="59">
        <v>585.14</v>
      </c>
      <c r="V110" s="59">
        <v>537.5</v>
      </c>
      <c r="W110" s="59">
        <v>537</v>
      </c>
      <c r="X110" s="59">
        <v>995.45</v>
      </c>
      <c r="Y110" s="59">
        <v>668.17</v>
      </c>
      <c r="Z110" s="59">
        <v>200.28</v>
      </c>
      <c r="AA110" s="59">
        <v>537</v>
      </c>
      <c r="AB110" s="59">
        <v>668.17</v>
      </c>
      <c r="AC110" s="59">
        <v>795.34</v>
      </c>
      <c r="AD110" s="59">
        <v>1011.18</v>
      </c>
      <c r="AE110" s="59">
        <v>695.57</v>
      </c>
      <c r="AF110" s="59">
        <v>798.62</v>
      </c>
      <c r="AG110" s="59">
        <v>894.3</v>
      </c>
      <c r="AH110" s="59">
        <v>794.55</v>
      </c>
      <c r="AI110" s="59">
        <v>894.48</v>
      </c>
      <c r="AJ110" s="59">
        <v>397.6</v>
      </c>
      <c r="AK110" s="59">
        <v>997.75</v>
      </c>
      <c r="AL110" s="59">
        <v>398.61</v>
      </c>
      <c r="AM110" s="59">
        <v>1008.7</v>
      </c>
      <c r="AN110" s="59">
        <v>993.56</v>
      </c>
      <c r="AO110" s="59">
        <v>619.84</v>
      </c>
      <c r="AP110" s="59">
        <v>695.57</v>
      </c>
      <c r="AQ110" s="59">
        <v>994.17</v>
      </c>
      <c r="AR110" s="59">
        <v>894.3</v>
      </c>
      <c r="AS110" s="59">
        <v>570.57000000000005</v>
      </c>
      <c r="AT110" s="59" t="s">
        <v>1820</v>
      </c>
      <c r="AU110" s="59">
        <v>998.76</v>
      </c>
      <c r="AV110" s="59">
        <v>994.83</v>
      </c>
      <c r="AW110" s="59">
        <v>668.17</v>
      </c>
      <c r="AX110" s="59">
        <v>1043.67</v>
      </c>
      <c r="AY110" s="59">
        <v>1043.67</v>
      </c>
      <c r="AZ110" s="59">
        <v>427.7</v>
      </c>
      <c r="BA110" s="59">
        <v>993.08</v>
      </c>
      <c r="BB110" s="59" t="s">
        <v>1820</v>
      </c>
      <c r="BC110" s="59">
        <v>997.01</v>
      </c>
      <c r="BD110" s="59" t="s">
        <v>1820</v>
      </c>
      <c r="BE110" s="59">
        <v>897.55</v>
      </c>
      <c r="BF110" s="59">
        <v>1.4724062232773034E-4</v>
      </c>
    </row>
    <row r="111" spans="1:58" hidden="1">
      <c r="A111" s="59" t="s">
        <v>1820</v>
      </c>
      <c r="B111" s="59">
        <v>596.22500000000002</v>
      </c>
      <c r="C111" s="59">
        <v>595.80999999999995</v>
      </c>
      <c r="D111" s="59">
        <v>527.505</v>
      </c>
      <c r="E111" s="59">
        <v>662.24</v>
      </c>
      <c r="F111" s="59">
        <v>662.24</v>
      </c>
      <c r="G111" s="59">
        <v>897.745</v>
      </c>
      <c r="H111" s="59">
        <v>895.01</v>
      </c>
      <c r="I111" s="59">
        <v>995.62</v>
      </c>
      <c r="J111" s="59">
        <v>462.08500000000004</v>
      </c>
      <c r="K111" s="59">
        <v>994.83999999999992</v>
      </c>
      <c r="L111" s="59">
        <v>595.72</v>
      </c>
      <c r="M111" s="59">
        <v>664.72500000000002</v>
      </c>
      <c r="N111" s="59" t="s">
        <v>1820</v>
      </c>
      <c r="O111" s="59">
        <v>662.78500000000008</v>
      </c>
      <c r="P111" s="59">
        <v>662.72</v>
      </c>
      <c r="Q111" s="59">
        <v>996.34500000000003</v>
      </c>
      <c r="R111" s="59">
        <v>997.15</v>
      </c>
      <c r="S111" s="59">
        <v>492.22</v>
      </c>
      <c r="T111" s="59">
        <v>997.97</v>
      </c>
      <c r="U111" s="59">
        <v>585.29500000000007</v>
      </c>
      <c r="V111" s="59">
        <v>538.25</v>
      </c>
      <c r="W111" s="59">
        <v>537.5</v>
      </c>
      <c r="X111" s="59">
        <v>996.255</v>
      </c>
      <c r="Y111" s="59">
        <v>668.83500000000004</v>
      </c>
      <c r="Z111" s="59">
        <v>200.49</v>
      </c>
      <c r="AA111" s="59">
        <v>537.5</v>
      </c>
      <c r="AB111" s="59">
        <v>668.83500000000004</v>
      </c>
      <c r="AC111" s="59">
        <v>795.505</v>
      </c>
      <c r="AD111" s="59">
        <v>1011.345</v>
      </c>
      <c r="AE111" s="59">
        <v>695.68499999999995</v>
      </c>
      <c r="AF111" s="59">
        <v>798.71499999999992</v>
      </c>
      <c r="AG111" s="59">
        <v>894.375</v>
      </c>
      <c r="AH111" s="59">
        <v>794.875</v>
      </c>
      <c r="AI111" s="59">
        <v>894.81</v>
      </c>
      <c r="AJ111" s="59">
        <v>397.70000000000005</v>
      </c>
      <c r="AK111" s="59">
        <v>998.25</v>
      </c>
      <c r="AL111" s="59">
        <v>398.70500000000004</v>
      </c>
      <c r="AM111" s="59">
        <v>1008.71</v>
      </c>
      <c r="AN111" s="59">
        <v>993.83500000000004</v>
      </c>
      <c r="AO111" s="59">
        <v>620.11</v>
      </c>
      <c r="AP111" s="59">
        <v>695.71500000000003</v>
      </c>
      <c r="AQ111" s="59">
        <v>994.375</v>
      </c>
      <c r="AR111" s="59">
        <v>894.375</v>
      </c>
      <c r="AS111" s="59">
        <v>571.1</v>
      </c>
      <c r="AT111" s="59" t="s">
        <v>1820</v>
      </c>
      <c r="AU111" s="59">
        <v>998.96499999999992</v>
      </c>
      <c r="AV111" s="59">
        <v>994.91499999999996</v>
      </c>
      <c r="AW111" s="59">
        <v>668.83500000000004</v>
      </c>
      <c r="AX111" s="59">
        <v>1043.9100000000001</v>
      </c>
      <c r="AY111" s="59">
        <v>1043.9100000000001</v>
      </c>
      <c r="AZ111" s="59">
        <v>428.39499999999998</v>
      </c>
      <c r="BA111" s="59">
        <v>993.54</v>
      </c>
      <c r="BB111" s="59" t="s">
        <v>1820</v>
      </c>
      <c r="BC111" s="59">
        <v>997.03499999999997</v>
      </c>
      <c r="BD111" s="59" t="s">
        <v>1820</v>
      </c>
      <c r="BE111" s="59">
        <v>897.70499999999993</v>
      </c>
      <c r="BF111" s="59">
        <v>1.1043046674579776E-4</v>
      </c>
    </row>
    <row r="112" spans="1:58" hidden="1">
      <c r="A112" s="59" t="s">
        <v>1820</v>
      </c>
      <c r="B112" s="59">
        <v>596.34</v>
      </c>
      <c r="C112" s="59">
        <v>596</v>
      </c>
      <c r="D112" s="59">
        <v>527.63</v>
      </c>
      <c r="E112" s="59">
        <v>662.68</v>
      </c>
      <c r="F112" s="59">
        <v>662.68</v>
      </c>
      <c r="G112" s="59">
        <v>898.36</v>
      </c>
      <c r="H112" s="59">
        <v>895.61</v>
      </c>
      <c r="I112" s="59">
        <v>996</v>
      </c>
      <c r="J112" s="59">
        <v>462.11</v>
      </c>
      <c r="K112" s="59">
        <v>995.27</v>
      </c>
      <c r="L112" s="59">
        <v>595.85</v>
      </c>
      <c r="M112" s="59">
        <v>664.96</v>
      </c>
      <c r="N112" s="59" t="s">
        <v>1820</v>
      </c>
      <c r="O112" s="59">
        <v>663.08</v>
      </c>
      <c r="P112" s="59">
        <v>663.09</v>
      </c>
      <c r="Q112" s="59">
        <v>996.55</v>
      </c>
      <c r="R112" s="59">
        <v>997.15</v>
      </c>
      <c r="S112" s="59">
        <v>492.34</v>
      </c>
      <c r="T112" s="59">
        <v>998.71</v>
      </c>
      <c r="U112" s="59">
        <v>585.45000000000005</v>
      </c>
      <c r="V112" s="59">
        <v>539</v>
      </c>
      <c r="W112" s="59">
        <v>538</v>
      </c>
      <c r="X112" s="59">
        <v>997.06</v>
      </c>
      <c r="Y112" s="59">
        <v>669.5</v>
      </c>
      <c r="Z112" s="59">
        <v>200.7</v>
      </c>
      <c r="AA112" s="59">
        <v>538</v>
      </c>
      <c r="AB112" s="59">
        <v>669.5</v>
      </c>
      <c r="AC112" s="59">
        <v>795.67</v>
      </c>
      <c r="AD112" s="59">
        <v>1011.51</v>
      </c>
      <c r="AE112" s="59">
        <v>695.8</v>
      </c>
      <c r="AF112" s="59">
        <v>798.81</v>
      </c>
      <c r="AG112" s="59">
        <v>894.45</v>
      </c>
      <c r="AH112" s="59">
        <v>795.2</v>
      </c>
      <c r="AI112" s="59">
        <v>895.14</v>
      </c>
      <c r="AJ112" s="59">
        <v>397.8</v>
      </c>
      <c r="AK112" s="59">
        <v>998.75</v>
      </c>
      <c r="AL112" s="59">
        <v>398.8</v>
      </c>
      <c r="AM112" s="59">
        <v>1008.72</v>
      </c>
      <c r="AN112" s="59">
        <v>994.11</v>
      </c>
      <c r="AO112" s="59">
        <v>620.38</v>
      </c>
      <c r="AP112" s="59">
        <v>695.86</v>
      </c>
      <c r="AQ112" s="59">
        <v>994.58</v>
      </c>
      <c r="AR112" s="59">
        <v>894.45</v>
      </c>
      <c r="AS112" s="59">
        <v>571.63</v>
      </c>
      <c r="AT112" s="59" t="s">
        <v>1820</v>
      </c>
      <c r="AU112" s="59">
        <v>999.17</v>
      </c>
      <c r="AV112" s="59">
        <v>995</v>
      </c>
      <c r="AW112" s="59">
        <v>669.5</v>
      </c>
      <c r="AX112" s="59">
        <v>1044.1500000000001</v>
      </c>
      <c r="AY112" s="59">
        <v>1044.1500000000001</v>
      </c>
      <c r="AZ112" s="59">
        <v>429.09</v>
      </c>
      <c r="BA112" s="59">
        <v>994</v>
      </c>
      <c r="BB112" s="59" t="s">
        <v>1820</v>
      </c>
      <c r="BC112" s="59">
        <v>997.06</v>
      </c>
      <c r="BD112" s="59" t="s">
        <v>1820</v>
      </c>
      <c r="BE112" s="59">
        <v>897.86</v>
      </c>
      <c r="BF112" s="59">
        <v>7.3620311163865172E-5</v>
      </c>
    </row>
    <row r="113" spans="1:58" hidden="1">
      <c r="A113" s="59" t="s">
        <v>1820</v>
      </c>
      <c r="B113" s="59">
        <v>596.89499999999998</v>
      </c>
      <c r="C113" s="59">
        <v>596.6</v>
      </c>
      <c r="D113" s="59">
        <v>527.91499999999996</v>
      </c>
      <c r="E113" s="59">
        <v>663.11999999999989</v>
      </c>
      <c r="F113" s="59">
        <v>663.11999999999989</v>
      </c>
      <c r="G113" s="59">
        <v>899.12</v>
      </c>
      <c r="H113" s="59">
        <v>896.20499999999993</v>
      </c>
      <c r="I113" s="59">
        <v>996.81999999999994</v>
      </c>
      <c r="J113" s="59">
        <v>462.55</v>
      </c>
      <c r="K113" s="59">
        <v>995.70499999999993</v>
      </c>
      <c r="L113" s="59">
        <v>596.35500000000002</v>
      </c>
      <c r="M113" s="59">
        <v>665.19</v>
      </c>
      <c r="N113" s="59" t="s">
        <v>1820</v>
      </c>
      <c r="O113" s="59">
        <v>663.375</v>
      </c>
      <c r="P113" s="59">
        <v>663.45500000000004</v>
      </c>
      <c r="Q113" s="59">
        <v>997.34999999999991</v>
      </c>
      <c r="R113" s="59">
        <v>997.17000000000007</v>
      </c>
      <c r="S113" s="59">
        <v>492.54499999999996</v>
      </c>
      <c r="T113" s="59">
        <v>999.10500000000002</v>
      </c>
      <c r="U113" s="59">
        <v>585.52</v>
      </c>
      <c r="V113" s="59">
        <v>539.75</v>
      </c>
      <c r="W113" s="59">
        <v>538.5</v>
      </c>
      <c r="X113" s="59">
        <v>997.79499999999996</v>
      </c>
      <c r="Y113" s="59">
        <v>670</v>
      </c>
      <c r="Z113" s="59">
        <v>200.85</v>
      </c>
      <c r="AA113" s="59">
        <v>538.5</v>
      </c>
      <c r="AB113" s="59">
        <v>670</v>
      </c>
      <c r="AC113" s="59">
        <v>795.83500000000004</v>
      </c>
      <c r="AD113" s="59">
        <v>1012.175</v>
      </c>
      <c r="AE113" s="59">
        <v>696.15</v>
      </c>
      <c r="AF113" s="59">
        <v>798.90499999999997</v>
      </c>
      <c r="AG113" s="59">
        <v>894.75</v>
      </c>
      <c r="AH113" s="59">
        <v>795.6</v>
      </c>
      <c r="AI113" s="59">
        <v>895.54500000000007</v>
      </c>
      <c r="AJ113" s="59">
        <v>397.9</v>
      </c>
      <c r="AK113" s="59">
        <v>999.80500000000006</v>
      </c>
      <c r="AL113" s="59">
        <v>399.07</v>
      </c>
      <c r="AM113" s="59">
        <v>1008.825</v>
      </c>
      <c r="AN113" s="59">
        <v>994.39</v>
      </c>
      <c r="AO113" s="59">
        <v>620.85500000000002</v>
      </c>
      <c r="AP113" s="59">
        <v>696.12</v>
      </c>
      <c r="AQ113" s="59">
        <v>995</v>
      </c>
      <c r="AR113" s="59">
        <v>894.75</v>
      </c>
      <c r="AS113" s="59">
        <v>572.16000000000008</v>
      </c>
      <c r="AT113" s="59" t="s">
        <v>1820</v>
      </c>
      <c r="AU113" s="59">
        <v>999.38</v>
      </c>
      <c r="AV113" s="59">
        <v>995.25</v>
      </c>
      <c r="AW113" s="59">
        <v>670</v>
      </c>
      <c r="AX113" s="59">
        <v>1044.365</v>
      </c>
      <c r="AY113" s="59">
        <v>1044.365</v>
      </c>
      <c r="AZ113" s="59">
        <v>429.78</v>
      </c>
      <c r="BA113" s="59">
        <v>994.5</v>
      </c>
      <c r="BB113" s="59" t="s">
        <v>1820</v>
      </c>
      <c r="BC113" s="59">
        <v>997.375</v>
      </c>
      <c r="BD113" s="59" t="s">
        <v>1820</v>
      </c>
      <c r="BE113" s="59">
        <v>898.15499999999997</v>
      </c>
      <c r="BF113" s="59">
        <v>5.8896248931092136E-5</v>
      </c>
    </row>
    <row r="114" spans="1:58" hidden="1">
      <c r="A114" s="59" t="s">
        <v>1820</v>
      </c>
      <c r="B114" s="59">
        <v>597.45000000000005</v>
      </c>
      <c r="C114" s="59">
        <v>597.20000000000005</v>
      </c>
      <c r="D114" s="59">
        <v>528.20000000000005</v>
      </c>
      <c r="E114" s="59">
        <v>663.56</v>
      </c>
      <c r="F114" s="59">
        <v>663.56</v>
      </c>
      <c r="G114" s="59">
        <v>899.88</v>
      </c>
      <c r="H114" s="59">
        <v>896.8</v>
      </c>
      <c r="I114" s="59">
        <v>997.64</v>
      </c>
      <c r="J114" s="59">
        <v>462.99</v>
      </c>
      <c r="K114" s="59">
        <v>996.14</v>
      </c>
      <c r="L114" s="59">
        <v>596.86</v>
      </c>
      <c r="M114" s="59">
        <v>665.42</v>
      </c>
      <c r="N114" s="59" t="s">
        <v>1820</v>
      </c>
      <c r="O114" s="59">
        <v>663.67</v>
      </c>
      <c r="P114" s="59">
        <v>663.82</v>
      </c>
      <c r="Q114" s="59">
        <v>998.15</v>
      </c>
      <c r="R114" s="59">
        <v>997.19</v>
      </c>
      <c r="S114" s="59">
        <v>492.75</v>
      </c>
      <c r="T114" s="59">
        <v>999.5</v>
      </c>
      <c r="U114" s="59">
        <v>585.59</v>
      </c>
      <c r="V114" s="59">
        <v>540.5</v>
      </c>
      <c r="W114" s="59">
        <v>539</v>
      </c>
      <c r="X114" s="59">
        <v>998.53</v>
      </c>
      <c r="Y114" s="59">
        <v>670.5</v>
      </c>
      <c r="Z114" s="59">
        <v>201</v>
      </c>
      <c r="AA114" s="59">
        <v>539</v>
      </c>
      <c r="AB114" s="59">
        <v>670.5</v>
      </c>
      <c r="AC114" s="59">
        <v>796</v>
      </c>
      <c r="AD114" s="59">
        <v>1012.84</v>
      </c>
      <c r="AE114" s="59">
        <v>696.5</v>
      </c>
      <c r="AF114" s="59">
        <v>799</v>
      </c>
      <c r="AG114" s="59">
        <v>895.05</v>
      </c>
      <c r="AH114" s="59">
        <v>796</v>
      </c>
      <c r="AI114" s="59">
        <v>895.95</v>
      </c>
      <c r="AJ114" s="59">
        <v>398</v>
      </c>
      <c r="AK114" s="59">
        <v>1000.86</v>
      </c>
      <c r="AL114" s="59">
        <v>399.34</v>
      </c>
      <c r="AM114" s="59">
        <v>1008.93</v>
      </c>
      <c r="AN114" s="59">
        <v>994.67</v>
      </c>
      <c r="AO114" s="59">
        <v>621.33000000000004</v>
      </c>
      <c r="AP114" s="59">
        <v>696.38</v>
      </c>
      <c r="AQ114" s="59">
        <v>995.42</v>
      </c>
      <c r="AR114" s="59">
        <v>895.05</v>
      </c>
      <c r="AS114" s="59">
        <v>572.69000000000005</v>
      </c>
      <c r="AT114" s="59" t="s">
        <v>1820</v>
      </c>
      <c r="AU114" s="59">
        <v>999.59</v>
      </c>
      <c r="AV114" s="59">
        <v>995.5</v>
      </c>
      <c r="AW114" s="59">
        <v>670.5</v>
      </c>
      <c r="AX114" s="59">
        <v>1044.58</v>
      </c>
      <c r="AY114" s="59">
        <v>1044.58</v>
      </c>
      <c r="AZ114" s="59">
        <v>430.47</v>
      </c>
      <c r="BA114" s="59">
        <v>995</v>
      </c>
      <c r="BB114" s="59" t="s">
        <v>1820</v>
      </c>
      <c r="BC114" s="59">
        <v>997.69</v>
      </c>
      <c r="BD114" s="59" t="s">
        <v>1820</v>
      </c>
      <c r="BE114" s="59">
        <v>898.45</v>
      </c>
      <c r="BF114" s="59">
        <v>4.41721866983191E-5</v>
      </c>
    </row>
    <row r="115" spans="1:58" hidden="1">
      <c r="A115" s="59" t="s">
        <v>1820</v>
      </c>
      <c r="B115" s="59">
        <v>597.495</v>
      </c>
      <c r="C115" s="59">
        <v>597.21</v>
      </c>
      <c r="D115" s="59">
        <v>528.36500000000001</v>
      </c>
      <c r="E115" s="59">
        <v>663.56500000000005</v>
      </c>
      <c r="F115" s="59">
        <v>663.56500000000005</v>
      </c>
      <c r="G115" s="59">
        <v>901.39499999999998</v>
      </c>
      <c r="H115" s="59">
        <v>896.83500000000004</v>
      </c>
      <c r="I115" s="59">
        <v>997.8</v>
      </c>
      <c r="J115" s="59">
        <v>463.06</v>
      </c>
      <c r="K115" s="59">
        <v>996.56999999999994</v>
      </c>
      <c r="L115" s="59">
        <v>596.99</v>
      </c>
      <c r="M115" s="59">
        <v>665.9</v>
      </c>
      <c r="N115" s="59" t="s">
        <v>1820</v>
      </c>
      <c r="O115" s="59">
        <v>663.77499999999998</v>
      </c>
      <c r="P115" s="59">
        <v>663.875</v>
      </c>
      <c r="Q115" s="59">
        <v>998.43000000000006</v>
      </c>
      <c r="R115" s="59">
        <v>997.21</v>
      </c>
      <c r="S115" s="59">
        <v>492.88</v>
      </c>
      <c r="T115" s="59">
        <v>999.75</v>
      </c>
      <c r="U115" s="59">
        <v>585.90000000000009</v>
      </c>
      <c r="V115" s="59">
        <v>541.25</v>
      </c>
      <c r="W115" s="59">
        <v>539.5</v>
      </c>
      <c r="X115" s="59">
        <v>999.26499999999999</v>
      </c>
      <c r="Y115" s="59">
        <v>671</v>
      </c>
      <c r="Z115" s="59">
        <v>201.17000000000002</v>
      </c>
      <c r="AA115" s="59">
        <v>539.5</v>
      </c>
      <c r="AB115" s="59">
        <v>671</v>
      </c>
      <c r="AC115" s="59">
        <v>796.5</v>
      </c>
      <c r="AD115" s="59">
        <v>1013.005</v>
      </c>
      <c r="AE115" s="59">
        <v>696.85</v>
      </c>
      <c r="AF115" s="59">
        <v>799.1</v>
      </c>
      <c r="AG115" s="59">
        <v>895.5</v>
      </c>
      <c r="AH115" s="59">
        <v>796.4</v>
      </c>
      <c r="AI115" s="59">
        <v>896.35500000000002</v>
      </c>
      <c r="AJ115" s="59">
        <v>398.2</v>
      </c>
      <c r="AK115" s="59">
        <v>1001.9100000000001</v>
      </c>
      <c r="AL115" s="59">
        <v>399.47</v>
      </c>
      <c r="AM115" s="59">
        <v>1009.025</v>
      </c>
      <c r="AN115" s="59">
        <v>995.2349999999999</v>
      </c>
      <c r="AO115" s="59">
        <v>621.48</v>
      </c>
      <c r="AP115" s="59">
        <v>696.70499999999993</v>
      </c>
      <c r="AQ115" s="59">
        <v>995.83500000000004</v>
      </c>
      <c r="AR115" s="59">
        <v>895.5</v>
      </c>
      <c r="AS115" s="59">
        <v>573.22</v>
      </c>
      <c r="AT115" s="59" t="s">
        <v>1820</v>
      </c>
      <c r="AU115" s="59">
        <v>999.79500000000007</v>
      </c>
      <c r="AV115" s="59">
        <v>996</v>
      </c>
      <c r="AW115" s="59">
        <v>671</v>
      </c>
      <c r="AX115" s="59">
        <v>1045.1949999999999</v>
      </c>
      <c r="AY115" s="59">
        <v>1045.1949999999999</v>
      </c>
      <c r="AZ115" s="59">
        <v>431.81</v>
      </c>
      <c r="BA115" s="59">
        <v>995.5</v>
      </c>
      <c r="BB115" s="59" t="s">
        <v>1820</v>
      </c>
      <c r="BC115" s="59">
        <v>998.84500000000003</v>
      </c>
      <c r="BD115" s="59" t="s">
        <v>1820</v>
      </c>
      <c r="BE115" s="59">
        <v>899.22500000000002</v>
      </c>
      <c r="BF115" s="59">
        <v>2.9448124465546068E-5</v>
      </c>
    </row>
    <row r="116" spans="1:58" hidden="1">
      <c r="A116" s="59" t="s">
        <v>1820</v>
      </c>
      <c r="B116" s="59">
        <v>597.54</v>
      </c>
      <c r="C116" s="59">
        <v>597.22</v>
      </c>
      <c r="D116" s="59">
        <v>528.53</v>
      </c>
      <c r="E116" s="59">
        <v>663.57</v>
      </c>
      <c r="F116" s="59">
        <v>663.57</v>
      </c>
      <c r="G116" s="59">
        <v>902.91</v>
      </c>
      <c r="H116" s="59">
        <v>896.87</v>
      </c>
      <c r="I116" s="59">
        <v>997.96</v>
      </c>
      <c r="J116" s="59">
        <v>463.13</v>
      </c>
      <c r="K116" s="59">
        <v>997</v>
      </c>
      <c r="L116" s="59">
        <v>597.12</v>
      </c>
      <c r="M116" s="59">
        <v>666.38</v>
      </c>
      <c r="N116" s="59" t="s">
        <v>1820</v>
      </c>
      <c r="O116" s="59">
        <v>663.88</v>
      </c>
      <c r="P116" s="59">
        <v>663.93</v>
      </c>
      <c r="Q116" s="59">
        <v>998.71</v>
      </c>
      <c r="R116" s="59">
        <v>997.23</v>
      </c>
      <c r="S116" s="59">
        <v>493.01</v>
      </c>
      <c r="T116" s="59">
        <v>1000</v>
      </c>
      <c r="U116" s="59">
        <v>586.21</v>
      </c>
      <c r="V116" s="59">
        <v>542</v>
      </c>
      <c r="W116" s="59">
        <v>540</v>
      </c>
      <c r="X116" s="59">
        <v>1000</v>
      </c>
      <c r="Y116" s="59">
        <v>671.5</v>
      </c>
      <c r="Z116" s="59">
        <v>201.34</v>
      </c>
      <c r="AA116" s="59">
        <v>540</v>
      </c>
      <c r="AB116" s="59">
        <v>671.5</v>
      </c>
      <c r="AC116" s="59">
        <v>797</v>
      </c>
      <c r="AD116" s="59">
        <v>1013.17</v>
      </c>
      <c r="AE116" s="59">
        <v>697.2</v>
      </c>
      <c r="AF116" s="59">
        <v>799.2</v>
      </c>
      <c r="AG116" s="59">
        <v>895.95</v>
      </c>
      <c r="AH116" s="59">
        <v>796.8</v>
      </c>
      <c r="AI116" s="59">
        <v>896.76</v>
      </c>
      <c r="AJ116" s="59">
        <v>398.4</v>
      </c>
      <c r="AK116" s="59">
        <v>1002.96</v>
      </c>
      <c r="AL116" s="59">
        <v>399.6</v>
      </c>
      <c r="AM116" s="59">
        <v>1009.12</v>
      </c>
      <c r="AN116" s="59">
        <v>995.8</v>
      </c>
      <c r="AO116" s="59">
        <v>621.63</v>
      </c>
      <c r="AP116" s="59">
        <v>697.03</v>
      </c>
      <c r="AQ116" s="59">
        <v>996.25</v>
      </c>
      <c r="AR116" s="59">
        <v>895.95</v>
      </c>
      <c r="AS116" s="59">
        <v>573.75</v>
      </c>
      <c r="AT116" s="59" t="s">
        <v>1820</v>
      </c>
      <c r="AU116" s="59">
        <v>1000</v>
      </c>
      <c r="AV116" s="59">
        <v>996.5</v>
      </c>
      <c r="AW116" s="59">
        <v>671.5</v>
      </c>
      <c r="AX116" s="59">
        <v>1045.81</v>
      </c>
      <c r="AY116" s="59">
        <v>1045.81</v>
      </c>
      <c r="AZ116" s="59">
        <v>433.15</v>
      </c>
      <c r="BA116" s="59">
        <v>996</v>
      </c>
      <c r="BB116" s="59" t="s">
        <v>1820</v>
      </c>
      <c r="BC116" s="59">
        <v>1000</v>
      </c>
      <c r="BD116" s="59" t="s">
        <v>1820</v>
      </c>
      <c r="BE116" s="59">
        <v>900</v>
      </c>
      <c r="BF116" s="59">
        <v>1.4724062232773034E-5</v>
      </c>
    </row>
  </sheetData>
  <sheetProtection algorithmName="SHA-512" hashValue="v1BEo2XMOKx11V8u6IRke4TC7Naw3jFshrxjEMiqBJxmkLPJUyXf33zijtf0UMDgiC+oWXwmP6pYl2MlCNrC/A==" saltValue="U0eTZOcLIxNwXAFviqoATA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/>
  </sheetViews>
  <sheetFormatPr defaultRowHeight="16.5"/>
  <cols>
    <col min="1" max="14" width="9" style="1"/>
  </cols>
  <sheetData>
    <row r="1" spans="1:20">
      <c r="A1" s="1" t="s">
        <v>170</v>
      </c>
      <c r="B1" s="1" t="s">
        <v>171</v>
      </c>
      <c r="C1" s="1" t="s">
        <v>172</v>
      </c>
      <c r="D1" s="1" t="s">
        <v>173</v>
      </c>
      <c r="E1" s="1" t="s">
        <v>174</v>
      </c>
      <c r="F1" s="1" t="s">
        <v>162</v>
      </c>
      <c r="G1" s="1" t="s">
        <v>163</v>
      </c>
      <c r="H1" s="1" t="s">
        <v>175</v>
      </c>
      <c r="I1" s="1" t="s">
        <v>176</v>
      </c>
      <c r="J1" s="1" t="s">
        <v>164</v>
      </c>
      <c r="K1" s="1" t="s">
        <v>177</v>
      </c>
      <c r="L1" s="1" t="s">
        <v>165</v>
      </c>
      <c r="M1" s="1" t="s">
        <v>178</v>
      </c>
      <c r="N1" s="1" t="s">
        <v>179</v>
      </c>
    </row>
    <row r="2" spans="1:20">
      <c r="A2" s="1">
        <v>14</v>
      </c>
      <c r="B2" s="1">
        <v>13</v>
      </c>
      <c r="C2" s="1">
        <v>12</v>
      </c>
      <c r="D2" s="1">
        <v>11</v>
      </c>
      <c r="E2" s="1">
        <v>10</v>
      </c>
      <c r="F2" s="1">
        <v>9</v>
      </c>
      <c r="G2" s="1">
        <v>8</v>
      </c>
      <c r="H2" s="1">
        <v>7</v>
      </c>
      <c r="I2" s="1">
        <v>6</v>
      </c>
      <c r="J2" s="1">
        <v>5</v>
      </c>
      <c r="K2" s="1">
        <v>4</v>
      </c>
      <c r="L2" s="1">
        <v>3</v>
      </c>
      <c r="M2" s="1">
        <v>2</v>
      </c>
      <c r="N2" s="1">
        <v>1</v>
      </c>
    </row>
    <row r="3" spans="1:20" ht="24">
      <c r="A3" s="7" t="s">
        <v>16</v>
      </c>
      <c r="B3" s="7" t="s">
        <v>17</v>
      </c>
      <c r="C3" s="7" t="s">
        <v>19</v>
      </c>
      <c r="D3" s="7" t="s">
        <v>152</v>
      </c>
      <c r="E3" s="7" t="s">
        <v>152</v>
      </c>
      <c r="F3" s="7" t="s">
        <v>22</v>
      </c>
      <c r="G3" s="7" t="s">
        <v>22</v>
      </c>
      <c r="H3" s="7" t="s">
        <v>160</v>
      </c>
      <c r="I3" s="7" t="s">
        <v>148</v>
      </c>
      <c r="J3" s="7" t="s">
        <v>150</v>
      </c>
      <c r="K3" s="7" t="s">
        <v>149</v>
      </c>
      <c r="L3" s="7" t="s">
        <v>151</v>
      </c>
      <c r="M3" s="7" t="s">
        <v>28</v>
      </c>
      <c r="N3" s="11" t="s">
        <v>156</v>
      </c>
      <c r="O3" s="54" t="s">
        <v>185</v>
      </c>
      <c r="P3" s="46" t="s">
        <v>18</v>
      </c>
      <c r="Q3" s="46" t="s">
        <v>183</v>
      </c>
      <c r="R3" s="46" t="s">
        <v>183</v>
      </c>
      <c r="S3" s="55" t="s">
        <v>186</v>
      </c>
    </row>
    <row r="4" spans="1:20">
      <c r="A4" s="8" t="s">
        <v>153</v>
      </c>
      <c r="B4" s="8" t="s">
        <v>153</v>
      </c>
      <c r="C4" s="8" t="s">
        <v>153</v>
      </c>
      <c r="D4" s="8" t="s">
        <v>154</v>
      </c>
      <c r="E4" s="8" t="s">
        <v>155</v>
      </c>
      <c r="F4" s="8" t="s">
        <v>154</v>
      </c>
      <c r="G4" s="8" t="s">
        <v>155</v>
      </c>
      <c r="H4" s="8" t="s">
        <v>153</v>
      </c>
      <c r="I4" s="8" t="s">
        <v>161</v>
      </c>
      <c r="J4" s="8" t="s">
        <v>153</v>
      </c>
      <c r="K4" s="8" t="s">
        <v>161</v>
      </c>
      <c r="L4" s="8" t="s">
        <v>153</v>
      </c>
      <c r="M4" s="8" t="s">
        <v>153</v>
      </c>
      <c r="N4" s="12" t="s">
        <v>157</v>
      </c>
      <c r="P4" s="47">
        <v>900</v>
      </c>
      <c r="Q4" s="47">
        <v>900</v>
      </c>
      <c r="R4" s="47">
        <v>900</v>
      </c>
      <c r="S4" s="47">
        <v>1000</v>
      </c>
    </row>
    <row r="5" spans="1:20" ht="27">
      <c r="A5" s="8">
        <v>800</v>
      </c>
      <c r="B5" s="8">
        <v>900</v>
      </c>
      <c r="C5" s="8">
        <v>800</v>
      </c>
      <c r="D5" s="8">
        <v>1000</v>
      </c>
      <c r="E5" s="8">
        <v>1000</v>
      </c>
      <c r="F5" s="8">
        <v>1000</v>
      </c>
      <c r="G5" s="8">
        <v>900</v>
      </c>
      <c r="H5" s="8">
        <v>800</v>
      </c>
      <c r="I5" s="8">
        <v>1000</v>
      </c>
      <c r="J5" s="8">
        <v>700</v>
      </c>
      <c r="K5" s="8">
        <v>1000</v>
      </c>
      <c r="L5" s="8">
        <v>800</v>
      </c>
      <c r="M5" s="8">
        <v>1000</v>
      </c>
      <c r="N5" s="12" t="s">
        <v>158</v>
      </c>
      <c r="P5" s="48" t="s">
        <v>153</v>
      </c>
      <c r="Q5" s="50" t="s">
        <v>153</v>
      </c>
      <c r="R5" s="51" t="s">
        <v>184</v>
      </c>
      <c r="S5" s="51" t="s">
        <v>153</v>
      </c>
    </row>
    <row r="6" spans="1:20">
      <c r="A6" s="8">
        <v>526.4</v>
      </c>
      <c r="B6" s="8">
        <v>596</v>
      </c>
      <c r="C6" s="8">
        <v>523.29999999999995</v>
      </c>
      <c r="D6" s="8">
        <v>665.3</v>
      </c>
      <c r="E6" s="8">
        <v>660</v>
      </c>
      <c r="F6" s="8">
        <v>1005.4</v>
      </c>
      <c r="G6" s="8">
        <v>904.8</v>
      </c>
      <c r="H6" s="8">
        <v>800</v>
      </c>
      <c r="I6" s="8">
        <v>1000</v>
      </c>
      <c r="J6" s="8">
        <v>488.5</v>
      </c>
      <c r="K6" s="8">
        <v>1000</v>
      </c>
      <c r="L6" s="8">
        <v>529.5</v>
      </c>
      <c r="M6" s="8">
        <v>659</v>
      </c>
      <c r="N6" s="12" t="s">
        <v>159</v>
      </c>
      <c r="O6" s="48">
        <v>700</v>
      </c>
      <c r="P6" s="48">
        <v>900</v>
      </c>
      <c r="Q6" s="48">
        <v>900</v>
      </c>
      <c r="R6" s="48">
        <v>900</v>
      </c>
      <c r="S6" s="48">
        <v>1000</v>
      </c>
      <c r="T6" s="47" t="s">
        <v>158</v>
      </c>
    </row>
    <row r="7" spans="1:20">
      <c r="A7" s="9">
        <v>467.7</v>
      </c>
      <c r="B7" s="10">
        <v>525.70000000000005</v>
      </c>
      <c r="C7" s="9">
        <v>467</v>
      </c>
      <c r="D7" s="9">
        <v>587</v>
      </c>
      <c r="E7" s="9">
        <v>586.6</v>
      </c>
      <c r="F7" s="10">
        <v>891.5</v>
      </c>
      <c r="G7" s="10">
        <v>802.2</v>
      </c>
      <c r="H7" s="9">
        <v>706.5</v>
      </c>
      <c r="I7" s="10">
        <v>883.4</v>
      </c>
      <c r="J7" s="10">
        <v>445.3</v>
      </c>
      <c r="K7" s="10">
        <v>891.6</v>
      </c>
      <c r="L7" s="9">
        <v>466.7</v>
      </c>
      <c r="M7" s="9">
        <v>584.70000000000005</v>
      </c>
      <c r="N7" s="13">
        <v>20</v>
      </c>
      <c r="O7" s="49">
        <v>426.7</v>
      </c>
      <c r="P7" s="49">
        <v>829.7</v>
      </c>
      <c r="Q7" s="49">
        <v>829.6</v>
      </c>
      <c r="R7" s="49">
        <v>838.8</v>
      </c>
      <c r="S7" s="49">
        <v>930</v>
      </c>
      <c r="T7" s="52">
        <v>9.5</v>
      </c>
    </row>
    <row r="8" spans="1:20">
      <c r="A8" s="9">
        <v>468.8</v>
      </c>
      <c r="B8" s="10">
        <v>527</v>
      </c>
      <c r="C8" s="9">
        <v>468.2</v>
      </c>
      <c r="D8" s="9">
        <v>588.4</v>
      </c>
      <c r="E8" s="9">
        <v>587.9</v>
      </c>
      <c r="F8" s="10">
        <v>894</v>
      </c>
      <c r="G8" s="10">
        <v>804.4</v>
      </c>
      <c r="H8" s="9">
        <v>708.4</v>
      </c>
      <c r="I8" s="10">
        <v>885.5</v>
      </c>
      <c r="J8" s="10">
        <v>446.2</v>
      </c>
      <c r="K8" s="10">
        <v>893.7</v>
      </c>
      <c r="L8" s="9">
        <v>467.9</v>
      </c>
      <c r="M8" s="9">
        <v>586</v>
      </c>
      <c r="N8" s="13">
        <v>19.5</v>
      </c>
      <c r="O8" s="49">
        <v>427.6</v>
      </c>
      <c r="P8" s="49">
        <v>831.4</v>
      </c>
      <c r="Q8" s="49">
        <v>831.3</v>
      </c>
      <c r="R8" s="49">
        <v>840.4</v>
      </c>
      <c r="S8" s="49">
        <v>932.2</v>
      </c>
      <c r="T8" s="52">
        <v>9</v>
      </c>
    </row>
    <row r="9" spans="1:20">
      <c r="A9" s="9">
        <v>469.9</v>
      </c>
      <c r="B9" s="10">
        <v>528.20000000000005</v>
      </c>
      <c r="C9" s="9">
        <v>469.3</v>
      </c>
      <c r="D9" s="9">
        <v>589.79999999999995</v>
      </c>
      <c r="E9" s="9">
        <v>589.20000000000005</v>
      </c>
      <c r="F9" s="10">
        <v>896</v>
      </c>
      <c r="G9" s="10">
        <v>806.7</v>
      </c>
      <c r="H9" s="9">
        <v>710.2</v>
      </c>
      <c r="I9" s="10">
        <v>887.8</v>
      </c>
      <c r="J9" s="10">
        <v>447</v>
      </c>
      <c r="K9" s="10">
        <v>895.4</v>
      </c>
      <c r="L9" s="9">
        <v>469.1</v>
      </c>
      <c r="M9" s="9">
        <v>587.20000000000005</v>
      </c>
      <c r="N9" s="13">
        <v>19</v>
      </c>
      <c r="O9" s="49">
        <v>428.4</v>
      </c>
      <c r="P9" s="49">
        <v>832.8</v>
      </c>
      <c r="Q9" s="49">
        <v>832.8</v>
      </c>
      <c r="R9" s="49">
        <v>841.6</v>
      </c>
      <c r="S9" s="49">
        <v>933.8</v>
      </c>
      <c r="T9" s="52">
        <v>8.5</v>
      </c>
    </row>
    <row r="10" spans="1:20">
      <c r="A10" s="9">
        <v>470.6</v>
      </c>
      <c r="B10" s="10">
        <v>529.5</v>
      </c>
      <c r="C10" s="9">
        <v>470.3</v>
      </c>
      <c r="D10" s="9">
        <v>591.29999999999995</v>
      </c>
      <c r="E10" s="9">
        <v>590.4</v>
      </c>
      <c r="F10" s="10">
        <v>898.1</v>
      </c>
      <c r="G10" s="10">
        <v>808.3</v>
      </c>
      <c r="H10" s="9">
        <v>711.8</v>
      </c>
      <c r="I10" s="10">
        <v>889.8</v>
      </c>
      <c r="J10" s="10">
        <v>447.7</v>
      </c>
      <c r="K10" s="10">
        <v>897.1</v>
      </c>
      <c r="L10" s="9">
        <v>470.2</v>
      </c>
      <c r="M10" s="9">
        <v>588.4</v>
      </c>
      <c r="N10" s="13">
        <v>18.5</v>
      </c>
      <c r="O10" s="49">
        <v>429.2</v>
      </c>
      <c r="P10" s="49">
        <v>834.5</v>
      </c>
      <c r="Q10" s="49">
        <v>834.2</v>
      </c>
      <c r="R10" s="49">
        <v>843.5</v>
      </c>
      <c r="S10" s="49">
        <v>935.6</v>
      </c>
      <c r="T10" s="52">
        <v>8</v>
      </c>
    </row>
    <row r="11" spans="1:20">
      <c r="A11" s="9">
        <v>471.6</v>
      </c>
      <c r="B11" s="10">
        <v>530.70000000000005</v>
      </c>
      <c r="C11" s="9">
        <v>471.3</v>
      </c>
      <c r="D11" s="9">
        <v>592.4</v>
      </c>
      <c r="E11" s="9">
        <v>591.6</v>
      </c>
      <c r="F11" s="10">
        <v>899.8</v>
      </c>
      <c r="G11" s="10">
        <v>809.9</v>
      </c>
      <c r="H11" s="9">
        <v>713.2</v>
      </c>
      <c r="I11" s="10">
        <v>891.8</v>
      </c>
      <c r="J11" s="10">
        <v>448.4</v>
      </c>
      <c r="K11" s="10">
        <v>898.8</v>
      </c>
      <c r="L11" s="9">
        <v>471.4</v>
      </c>
      <c r="M11" s="9">
        <v>589.70000000000005</v>
      </c>
      <c r="N11" s="13">
        <v>18</v>
      </c>
      <c r="O11" s="49">
        <v>430</v>
      </c>
      <c r="P11" s="49">
        <v>836.2</v>
      </c>
      <c r="Q11" s="49">
        <v>836.3</v>
      </c>
      <c r="R11" s="49">
        <v>844.9</v>
      </c>
      <c r="S11" s="49">
        <v>937.8</v>
      </c>
      <c r="T11" s="52">
        <v>7.5</v>
      </c>
    </row>
    <row r="12" spans="1:20">
      <c r="A12" s="9">
        <v>472.6</v>
      </c>
      <c r="B12" s="10">
        <v>531.6</v>
      </c>
      <c r="C12" s="9">
        <v>472</v>
      </c>
      <c r="D12" s="9">
        <v>593.5</v>
      </c>
      <c r="E12" s="9">
        <v>592.6</v>
      </c>
      <c r="F12" s="10">
        <v>901.4</v>
      </c>
      <c r="G12" s="10">
        <v>811.4</v>
      </c>
      <c r="H12" s="9">
        <v>714.5</v>
      </c>
      <c r="I12" s="10">
        <v>893.2</v>
      </c>
      <c r="J12" s="10">
        <v>449.1</v>
      </c>
      <c r="K12" s="10">
        <v>900.5</v>
      </c>
      <c r="L12" s="9">
        <v>472.1</v>
      </c>
      <c r="M12" s="9">
        <v>590.70000000000005</v>
      </c>
      <c r="N12" s="13">
        <v>17.5</v>
      </c>
      <c r="O12" s="49">
        <v>430.8</v>
      </c>
      <c r="P12" s="49">
        <v>838</v>
      </c>
      <c r="Q12" s="49">
        <v>837.8</v>
      </c>
      <c r="R12" s="49">
        <v>846.4</v>
      </c>
      <c r="S12" s="49">
        <v>939.3</v>
      </c>
      <c r="T12" s="52">
        <v>7</v>
      </c>
    </row>
    <row r="13" spans="1:20">
      <c r="A13" s="9">
        <v>473.7</v>
      </c>
      <c r="B13" s="10">
        <v>532.4</v>
      </c>
      <c r="C13" s="9">
        <v>472.7</v>
      </c>
      <c r="D13" s="9">
        <v>594.79999999999995</v>
      </c>
      <c r="E13" s="9">
        <v>593.5</v>
      </c>
      <c r="F13" s="10">
        <v>903.2</v>
      </c>
      <c r="G13" s="10">
        <v>812.9</v>
      </c>
      <c r="H13" s="9">
        <v>716</v>
      </c>
      <c r="I13" s="10">
        <v>894.6</v>
      </c>
      <c r="J13" s="10">
        <v>449.8</v>
      </c>
      <c r="K13" s="10">
        <v>902.2</v>
      </c>
      <c r="L13" s="9">
        <v>473.3</v>
      </c>
      <c r="M13" s="9">
        <v>591.6</v>
      </c>
      <c r="N13" s="13">
        <v>17</v>
      </c>
      <c r="O13" s="49">
        <v>431.6</v>
      </c>
      <c r="P13" s="49">
        <v>840</v>
      </c>
      <c r="Q13" s="49">
        <v>839.6</v>
      </c>
      <c r="R13" s="49">
        <v>848.4</v>
      </c>
      <c r="S13" s="49">
        <v>941.4</v>
      </c>
      <c r="T13" s="52">
        <v>6.6</v>
      </c>
    </row>
    <row r="14" spans="1:20">
      <c r="A14" s="9">
        <v>474.8</v>
      </c>
      <c r="B14" s="10">
        <v>533.6</v>
      </c>
      <c r="C14" s="9">
        <v>473.6</v>
      </c>
      <c r="D14" s="9">
        <v>596.1</v>
      </c>
      <c r="E14" s="9">
        <v>594.79999999999995</v>
      </c>
      <c r="F14" s="10">
        <v>905.2</v>
      </c>
      <c r="G14" s="10">
        <v>814.8</v>
      </c>
      <c r="H14" s="9">
        <v>717.4</v>
      </c>
      <c r="I14" s="10">
        <v>896.6</v>
      </c>
      <c r="J14" s="10">
        <v>450.5</v>
      </c>
      <c r="K14" s="10">
        <v>903.8</v>
      </c>
      <c r="L14" s="9">
        <v>474.5</v>
      </c>
      <c r="M14" s="9">
        <v>592.79999999999995</v>
      </c>
      <c r="N14" s="13">
        <v>16.5</v>
      </c>
      <c r="O14" s="49">
        <v>432.5</v>
      </c>
      <c r="P14" s="49">
        <v>841.7</v>
      </c>
      <c r="Q14" s="49">
        <v>841.1</v>
      </c>
      <c r="R14" s="49">
        <v>849.9</v>
      </c>
      <c r="S14" s="49">
        <v>943.1</v>
      </c>
      <c r="T14" s="52">
        <v>6.2</v>
      </c>
    </row>
    <row r="15" spans="1:20">
      <c r="A15" s="9">
        <v>475.8</v>
      </c>
      <c r="B15" s="10">
        <v>534.70000000000005</v>
      </c>
      <c r="C15" s="9">
        <v>474.6</v>
      </c>
      <c r="D15" s="9">
        <v>597.1</v>
      </c>
      <c r="E15" s="9">
        <v>596</v>
      </c>
      <c r="F15" s="10">
        <v>907.3</v>
      </c>
      <c r="G15" s="10">
        <v>816.6</v>
      </c>
      <c r="H15" s="9">
        <v>719.2</v>
      </c>
      <c r="I15" s="10">
        <v>898.5</v>
      </c>
      <c r="J15" s="10">
        <v>451.2</v>
      </c>
      <c r="K15" s="10">
        <v>906</v>
      </c>
      <c r="L15" s="9">
        <v>475.5</v>
      </c>
      <c r="M15" s="9">
        <v>594.1</v>
      </c>
      <c r="N15" s="13">
        <v>16</v>
      </c>
      <c r="O15" s="49">
        <v>433.3</v>
      </c>
      <c r="P15" s="49">
        <v>843.4</v>
      </c>
      <c r="Q15" s="49">
        <v>842.8</v>
      </c>
      <c r="R15" s="49">
        <v>851.4</v>
      </c>
      <c r="S15" s="49">
        <v>945</v>
      </c>
      <c r="T15" s="52">
        <v>5.8</v>
      </c>
    </row>
    <row r="16" spans="1:20">
      <c r="A16" s="9">
        <v>476.7</v>
      </c>
      <c r="B16" s="10">
        <v>535.9</v>
      </c>
      <c r="C16" s="9">
        <v>475.8</v>
      </c>
      <c r="D16" s="9">
        <v>598.4</v>
      </c>
      <c r="E16" s="9">
        <v>597.6</v>
      </c>
      <c r="F16" s="10">
        <v>909.3</v>
      </c>
      <c r="G16" s="10">
        <v>818.4</v>
      </c>
      <c r="H16" s="9">
        <v>720.9</v>
      </c>
      <c r="I16" s="10">
        <v>900.5</v>
      </c>
      <c r="J16" s="10">
        <v>452</v>
      </c>
      <c r="K16" s="10">
        <v>908.2</v>
      </c>
      <c r="L16" s="9">
        <v>476.5</v>
      </c>
      <c r="M16" s="9">
        <v>595.9</v>
      </c>
      <c r="N16" s="13">
        <v>15.5</v>
      </c>
      <c r="O16" s="49">
        <v>434.4</v>
      </c>
      <c r="P16" s="49">
        <v>845.1</v>
      </c>
      <c r="Q16" s="49">
        <v>844.7</v>
      </c>
      <c r="R16" s="49">
        <v>852.8</v>
      </c>
      <c r="S16" s="49">
        <v>946.8</v>
      </c>
      <c r="T16" s="52">
        <v>5.4</v>
      </c>
    </row>
    <row r="17" spans="1:20">
      <c r="A17" s="9">
        <v>477.6</v>
      </c>
      <c r="B17" s="10">
        <v>537.1</v>
      </c>
      <c r="C17" s="9">
        <v>476.9</v>
      </c>
      <c r="D17" s="9">
        <v>599.79999999999995</v>
      </c>
      <c r="E17" s="9">
        <v>599.1</v>
      </c>
      <c r="F17" s="10">
        <v>911.3</v>
      </c>
      <c r="G17" s="10">
        <v>820.1</v>
      </c>
      <c r="H17" s="9">
        <v>722</v>
      </c>
      <c r="I17" s="10">
        <v>902.5</v>
      </c>
      <c r="J17" s="10">
        <v>452.6</v>
      </c>
      <c r="K17" s="10">
        <v>910</v>
      </c>
      <c r="L17" s="9">
        <v>477.5</v>
      </c>
      <c r="M17" s="9">
        <v>597</v>
      </c>
      <c r="N17" s="13">
        <v>15</v>
      </c>
      <c r="O17" s="49">
        <v>435</v>
      </c>
      <c r="P17" s="49">
        <v>846.6</v>
      </c>
      <c r="Q17" s="49">
        <v>846.4</v>
      </c>
      <c r="R17" s="49">
        <v>854.1</v>
      </c>
      <c r="S17" s="49">
        <v>948.2</v>
      </c>
      <c r="T17" s="52">
        <v>5</v>
      </c>
    </row>
    <row r="18" spans="1:20">
      <c r="A18" s="9">
        <v>478.5</v>
      </c>
      <c r="B18" s="10">
        <v>538.1</v>
      </c>
      <c r="C18" s="9">
        <v>477.8</v>
      </c>
      <c r="D18" s="9">
        <v>600.9</v>
      </c>
      <c r="E18" s="9">
        <v>600.29999999999995</v>
      </c>
      <c r="F18" s="10">
        <v>913</v>
      </c>
      <c r="G18" s="10">
        <v>821.6</v>
      </c>
      <c r="H18" s="9">
        <v>723.1</v>
      </c>
      <c r="I18" s="10">
        <v>903.8</v>
      </c>
      <c r="J18" s="10">
        <v>453.3</v>
      </c>
      <c r="K18" s="10">
        <v>911.7</v>
      </c>
      <c r="L18" s="9">
        <v>478.5</v>
      </c>
      <c r="M18" s="9">
        <v>598.20000000000005</v>
      </c>
      <c r="N18" s="13">
        <v>14.5</v>
      </c>
      <c r="O18" s="49">
        <v>435.8</v>
      </c>
      <c r="P18" s="49">
        <v>848.2</v>
      </c>
      <c r="Q18" s="49">
        <v>848</v>
      </c>
      <c r="R18" s="49">
        <v>855.9</v>
      </c>
      <c r="S18" s="49">
        <v>950.1</v>
      </c>
      <c r="T18" s="52">
        <v>4.7</v>
      </c>
    </row>
    <row r="19" spans="1:20">
      <c r="A19" s="9">
        <v>479.6</v>
      </c>
      <c r="B19" s="10">
        <v>539.1</v>
      </c>
      <c r="C19" s="9">
        <v>478.6</v>
      </c>
      <c r="D19" s="9">
        <v>602</v>
      </c>
      <c r="E19" s="9">
        <v>601.5</v>
      </c>
      <c r="F19" s="10">
        <v>914.6</v>
      </c>
      <c r="G19" s="10">
        <v>823.2</v>
      </c>
      <c r="H19" s="9">
        <v>724.7</v>
      </c>
      <c r="I19" s="10">
        <v>905.8</v>
      </c>
      <c r="J19" s="10">
        <v>454.1</v>
      </c>
      <c r="K19" s="10">
        <v>913.8</v>
      </c>
      <c r="L19" s="9">
        <v>479.6</v>
      </c>
      <c r="M19" s="9">
        <v>599.5</v>
      </c>
      <c r="N19" s="13">
        <v>14</v>
      </c>
      <c r="O19" s="49">
        <v>436.8</v>
      </c>
      <c r="P19" s="49">
        <v>849.9</v>
      </c>
      <c r="Q19" s="49">
        <v>849.7</v>
      </c>
      <c r="R19" s="49">
        <v>857.4</v>
      </c>
      <c r="S19" s="49">
        <v>952.4</v>
      </c>
      <c r="T19" s="52">
        <v>4.4000000000000004</v>
      </c>
    </row>
    <row r="20" spans="1:20">
      <c r="A20" s="9">
        <v>480.6</v>
      </c>
      <c r="B20" s="10">
        <v>540.29999999999995</v>
      </c>
      <c r="C20" s="9">
        <v>479.7</v>
      </c>
      <c r="D20" s="9">
        <v>603.4</v>
      </c>
      <c r="E20" s="9">
        <v>602.70000000000005</v>
      </c>
      <c r="F20" s="10">
        <v>916.5</v>
      </c>
      <c r="G20" s="10">
        <v>824.8</v>
      </c>
      <c r="H20" s="9">
        <v>726.2</v>
      </c>
      <c r="I20" s="10">
        <v>907.9</v>
      </c>
      <c r="J20" s="10">
        <v>454.9</v>
      </c>
      <c r="K20" s="10">
        <v>915.8</v>
      </c>
      <c r="L20" s="9">
        <v>480.7</v>
      </c>
      <c r="M20" s="9">
        <v>600.70000000000005</v>
      </c>
      <c r="N20" s="13">
        <v>13.5</v>
      </c>
      <c r="O20" s="49">
        <v>437.8</v>
      </c>
      <c r="P20" s="49">
        <v>851.7</v>
      </c>
      <c r="Q20" s="49">
        <v>851.2</v>
      </c>
      <c r="R20" s="49">
        <v>858.8</v>
      </c>
      <c r="S20" s="49">
        <v>954.4</v>
      </c>
      <c r="T20" s="52">
        <v>4.0999999999999996</v>
      </c>
    </row>
    <row r="21" spans="1:20">
      <c r="A21" s="9">
        <v>481.6</v>
      </c>
      <c r="B21" s="10">
        <v>541.5</v>
      </c>
      <c r="C21" s="9">
        <v>480.8</v>
      </c>
      <c r="D21" s="9">
        <v>604.70000000000005</v>
      </c>
      <c r="E21" s="9">
        <v>603.9</v>
      </c>
      <c r="F21" s="10">
        <v>918.4</v>
      </c>
      <c r="G21" s="10">
        <v>826.5</v>
      </c>
      <c r="H21" s="9">
        <v>727.8</v>
      </c>
      <c r="I21" s="10">
        <v>909.8</v>
      </c>
      <c r="J21" s="10">
        <v>455.6</v>
      </c>
      <c r="K21" s="10">
        <v>917.9</v>
      </c>
      <c r="L21" s="9">
        <v>481.8</v>
      </c>
      <c r="M21" s="9">
        <v>601.9</v>
      </c>
      <c r="N21" s="13">
        <v>13</v>
      </c>
      <c r="O21" s="49">
        <v>438.6</v>
      </c>
      <c r="P21" s="49">
        <v>853.4</v>
      </c>
      <c r="Q21" s="49">
        <v>853.2</v>
      </c>
      <c r="R21" s="49">
        <v>860.4</v>
      </c>
      <c r="S21" s="49">
        <v>956.2</v>
      </c>
      <c r="T21" s="52">
        <v>3.8</v>
      </c>
    </row>
    <row r="22" spans="1:20">
      <c r="A22" s="9">
        <v>482.7</v>
      </c>
      <c r="B22" s="10">
        <v>542.6</v>
      </c>
      <c r="C22" s="9">
        <v>481.8</v>
      </c>
      <c r="D22" s="9">
        <v>606</v>
      </c>
      <c r="E22" s="9">
        <v>605.29999999999995</v>
      </c>
      <c r="F22" s="10">
        <v>920.3</v>
      </c>
      <c r="G22" s="10">
        <v>828.2</v>
      </c>
      <c r="H22" s="9">
        <v>729.3</v>
      </c>
      <c r="I22" s="10">
        <v>911.8</v>
      </c>
      <c r="J22" s="10">
        <v>456.4</v>
      </c>
      <c r="K22" s="10">
        <v>920</v>
      </c>
      <c r="L22" s="9">
        <v>482.9</v>
      </c>
      <c r="M22" s="9">
        <v>603.29999999999995</v>
      </c>
      <c r="N22" s="13">
        <v>12.5</v>
      </c>
      <c r="O22" s="49">
        <v>439.4</v>
      </c>
      <c r="P22" s="49">
        <v>855.3</v>
      </c>
      <c r="Q22" s="49">
        <v>854.6</v>
      </c>
      <c r="R22" s="49">
        <v>861.8</v>
      </c>
      <c r="S22" s="49">
        <v>958.1</v>
      </c>
      <c r="T22" s="52">
        <v>3.5</v>
      </c>
    </row>
    <row r="23" spans="1:20">
      <c r="A23" s="9">
        <v>483.7</v>
      </c>
      <c r="B23" s="10">
        <v>543.79999999999995</v>
      </c>
      <c r="C23" s="9">
        <v>482.9</v>
      </c>
      <c r="D23" s="9">
        <v>607.20000000000005</v>
      </c>
      <c r="E23" s="9">
        <v>606.70000000000005</v>
      </c>
      <c r="F23" s="10">
        <v>922.2</v>
      </c>
      <c r="G23" s="10">
        <v>830</v>
      </c>
      <c r="H23" s="9">
        <v>730.9</v>
      </c>
      <c r="I23" s="10">
        <v>913.8</v>
      </c>
      <c r="J23" s="10">
        <v>457.2</v>
      </c>
      <c r="K23" s="10">
        <v>922.2</v>
      </c>
      <c r="L23" s="9">
        <v>484</v>
      </c>
      <c r="M23" s="9">
        <v>604.70000000000005</v>
      </c>
      <c r="N23" s="13">
        <v>12</v>
      </c>
      <c r="O23" s="49">
        <v>440.2</v>
      </c>
      <c r="P23" s="49">
        <v>856.9</v>
      </c>
      <c r="Q23" s="49">
        <v>856.5</v>
      </c>
      <c r="R23" s="49">
        <v>863.5</v>
      </c>
      <c r="S23" s="49">
        <v>959.8</v>
      </c>
      <c r="T23" s="52">
        <v>3.2</v>
      </c>
    </row>
    <row r="24" spans="1:20">
      <c r="A24" s="9">
        <v>484.7</v>
      </c>
      <c r="B24" s="10">
        <v>545.1</v>
      </c>
      <c r="C24" s="9">
        <v>484</v>
      </c>
      <c r="D24" s="9">
        <v>608.70000000000005</v>
      </c>
      <c r="E24" s="9">
        <v>608</v>
      </c>
      <c r="F24" s="10">
        <v>924.6</v>
      </c>
      <c r="G24" s="10">
        <v>832.2</v>
      </c>
      <c r="H24" s="9">
        <v>732.7</v>
      </c>
      <c r="I24" s="10">
        <v>915.9</v>
      </c>
      <c r="J24" s="10">
        <v>458.1</v>
      </c>
      <c r="K24" s="10">
        <v>924.1</v>
      </c>
      <c r="L24" s="9">
        <v>485</v>
      </c>
      <c r="M24" s="9">
        <v>606</v>
      </c>
      <c r="N24" s="13">
        <v>11.5</v>
      </c>
      <c r="O24" s="49">
        <v>440.9</v>
      </c>
      <c r="P24" s="49">
        <v>858.3</v>
      </c>
      <c r="Q24" s="49">
        <v>858</v>
      </c>
      <c r="R24" s="49">
        <v>865</v>
      </c>
      <c r="S24" s="49">
        <v>961.3</v>
      </c>
      <c r="T24" s="52">
        <v>3</v>
      </c>
    </row>
    <row r="25" spans="1:20">
      <c r="A25" s="9">
        <v>485.6</v>
      </c>
      <c r="B25" s="10">
        <v>546.4</v>
      </c>
      <c r="C25" s="9">
        <v>485</v>
      </c>
      <c r="D25" s="9">
        <v>610.1</v>
      </c>
      <c r="E25" s="9">
        <v>609.20000000000005</v>
      </c>
      <c r="F25" s="10">
        <v>927</v>
      </c>
      <c r="G25" s="10">
        <v>834.3</v>
      </c>
      <c r="H25" s="9">
        <v>734.5</v>
      </c>
      <c r="I25" s="10">
        <v>917.8</v>
      </c>
      <c r="J25" s="10">
        <v>458.8</v>
      </c>
      <c r="K25" s="10">
        <v>926.2</v>
      </c>
      <c r="L25" s="9">
        <v>486</v>
      </c>
      <c r="M25" s="9">
        <v>607.20000000000005</v>
      </c>
      <c r="N25" s="13">
        <v>11</v>
      </c>
      <c r="O25" s="49">
        <v>441.6</v>
      </c>
      <c r="P25" s="49">
        <v>860</v>
      </c>
      <c r="Q25" s="49">
        <v>859.8</v>
      </c>
      <c r="R25" s="49">
        <v>866.3</v>
      </c>
      <c r="S25" s="49">
        <v>962.7</v>
      </c>
      <c r="T25" s="52">
        <v>2.8</v>
      </c>
    </row>
    <row r="26" spans="1:20">
      <c r="A26" s="9">
        <v>486.5</v>
      </c>
      <c r="B26" s="10">
        <v>547.4</v>
      </c>
      <c r="C26" s="9">
        <v>485.9</v>
      </c>
      <c r="D26" s="9">
        <v>611.20000000000005</v>
      </c>
      <c r="E26" s="9">
        <v>610.5</v>
      </c>
      <c r="F26" s="10">
        <v>928.8</v>
      </c>
      <c r="G26" s="10">
        <v>835.8</v>
      </c>
      <c r="H26" s="9">
        <v>735.8</v>
      </c>
      <c r="I26" s="10">
        <v>919.6</v>
      </c>
      <c r="J26" s="10">
        <v>459.6</v>
      </c>
      <c r="K26" s="10">
        <v>928.3</v>
      </c>
      <c r="L26" s="9">
        <v>487</v>
      </c>
      <c r="M26" s="9">
        <v>608.4</v>
      </c>
      <c r="N26" s="13">
        <v>10.5</v>
      </c>
      <c r="O26" s="49">
        <v>442.2</v>
      </c>
      <c r="P26" s="49">
        <v>861.6</v>
      </c>
      <c r="Q26" s="49">
        <v>861.3</v>
      </c>
      <c r="R26" s="49">
        <v>867.7</v>
      </c>
      <c r="S26" s="49">
        <v>964.2</v>
      </c>
      <c r="T26" s="52">
        <v>2.6</v>
      </c>
    </row>
    <row r="27" spans="1:20">
      <c r="A27" s="9">
        <v>487.6</v>
      </c>
      <c r="B27" s="10">
        <v>548.4</v>
      </c>
      <c r="C27" s="9">
        <v>486.9</v>
      </c>
      <c r="D27" s="9">
        <v>612.29999999999995</v>
      </c>
      <c r="E27" s="9">
        <v>611.6</v>
      </c>
      <c r="F27" s="10">
        <v>930.6</v>
      </c>
      <c r="G27" s="10">
        <v>837.4</v>
      </c>
      <c r="H27" s="9">
        <v>737</v>
      </c>
      <c r="I27" s="10">
        <v>921.4</v>
      </c>
      <c r="J27" s="10">
        <v>460.4</v>
      </c>
      <c r="K27" s="10">
        <v>930.1</v>
      </c>
      <c r="L27" s="9">
        <v>488</v>
      </c>
      <c r="M27" s="9">
        <v>609.70000000000005</v>
      </c>
      <c r="N27" s="13">
        <v>10</v>
      </c>
      <c r="O27" s="49">
        <v>443.2</v>
      </c>
      <c r="P27" s="49">
        <v>863.8</v>
      </c>
      <c r="Q27" s="49">
        <v>863</v>
      </c>
      <c r="R27" s="49">
        <v>869.7</v>
      </c>
      <c r="S27" s="49">
        <v>966.1</v>
      </c>
      <c r="T27" s="52">
        <v>2.4</v>
      </c>
    </row>
    <row r="28" spans="1:20">
      <c r="A28" s="9">
        <v>488.6</v>
      </c>
      <c r="B28" s="10">
        <v>549.5</v>
      </c>
      <c r="C28" s="9">
        <v>487.9</v>
      </c>
      <c r="D28" s="9">
        <v>613.5</v>
      </c>
      <c r="E28" s="9">
        <v>612.79999999999995</v>
      </c>
      <c r="F28" s="10">
        <v>932.4</v>
      </c>
      <c r="G28" s="10">
        <v>839.2</v>
      </c>
      <c r="H28" s="9">
        <v>738.6</v>
      </c>
      <c r="I28" s="10">
        <v>923.3</v>
      </c>
      <c r="J28" s="10">
        <v>461.1</v>
      </c>
      <c r="K28" s="10">
        <v>931.9</v>
      </c>
      <c r="L28" s="9">
        <v>489.1</v>
      </c>
      <c r="M28" s="9">
        <v>611</v>
      </c>
      <c r="N28" s="13">
        <v>9.5</v>
      </c>
      <c r="O28" s="49">
        <v>444.1</v>
      </c>
      <c r="P28" s="49">
        <v>865.6</v>
      </c>
      <c r="Q28" s="49">
        <v>864.6</v>
      </c>
      <c r="R28" s="49">
        <v>871.1</v>
      </c>
      <c r="S28" s="49">
        <v>968</v>
      </c>
      <c r="T28" s="52">
        <v>2.2000000000000002</v>
      </c>
    </row>
    <row r="29" spans="1:20">
      <c r="A29" s="9">
        <v>489.5</v>
      </c>
      <c r="B29" s="10">
        <v>550.6</v>
      </c>
      <c r="C29" s="9">
        <v>488.8</v>
      </c>
      <c r="D29" s="9">
        <v>614.70000000000005</v>
      </c>
      <c r="E29" s="9">
        <v>614</v>
      </c>
      <c r="F29" s="10">
        <v>934.2</v>
      </c>
      <c r="G29" s="10">
        <v>841</v>
      </c>
      <c r="H29" s="9">
        <v>740.1</v>
      </c>
      <c r="I29" s="10">
        <v>925</v>
      </c>
      <c r="J29" s="10">
        <v>461.8</v>
      </c>
      <c r="K29" s="10">
        <v>933.6</v>
      </c>
      <c r="L29" s="9">
        <v>490</v>
      </c>
      <c r="M29" s="9">
        <v>612.29999999999995</v>
      </c>
      <c r="N29" s="13">
        <v>9</v>
      </c>
      <c r="O29" s="49">
        <v>444.8</v>
      </c>
      <c r="P29" s="49">
        <v>867.3</v>
      </c>
      <c r="Q29" s="49">
        <v>866.1</v>
      </c>
      <c r="R29" s="49">
        <v>872.5</v>
      </c>
      <c r="S29" s="49">
        <v>969.7</v>
      </c>
      <c r="T29" s="52">
        <v>2</v>
      </c>
    </row>
    <row r="30" spans="1:20">
      <c r="A30" s="9">
        <v>490.4</v>
      </c>
      <c r="B30" s="10">
        <v>551.5</v>
      </c>
      <c r="C30" s="9">
        <v>489.8</v>
      </c>
      <c r="D30" s="9">
        <v>615.9</v>
      </c>
      <c r="E30" s="9">
        <v>615.20000000000005</v>
      </c>
      <c r="F30" s="10">
        <v>936.1</v>
      </c>
      <c r="G30" s="10">
        <v>842.5</v>
      </c>
      <c r="H30" s="9">
        <v>741.4</v>
      </c>
      <c r="I30" s="10">
        <v>926.6</v>
      </c>
      <c r="J30" s="10">
        <v>462.5</v>
      </c>
      <c r="K30" s="10">
        <v>935.3</v>
      </c>
      <c r="L30" s="9">
        <v>490.9</v>
      </c>
      <c r="M30" s="9">
        <v>613.4</v>
      </c>
      <c r="N30" s="13">
        <v>8.5</v>
      </c>
      <c r="O30" s="49">
        <v>445.5</v>
      </c>
      <c r="P30" s="49">
        <v>868.9</v>
      </c>
      <c r="Q30" s="49">
        <v>867.8</v>
      </c>
      <c r="R30" s="49">
        <v>874.2</v>
      </c>
      <c r="S30" s="49">
        <v>971.3</v>
      </c>
      <c r="T30" s="52">
        <v>1.8</v>
      </c>
    </row>
    <row r="31" spans="1:20">
      <c r="A31" s="9">
        <v>491.4</v>
      </c>
      <c r="B31" s="10">
        <v>552.6</v>
      </c>
      <c r="C31" s="9">
        <v>490.8</v>
      </c>
      <c r="D31" s="9">
        <v>617.1</v>
      </c>
      <c r="E31" s="9">
        <v>616.6</v>
      </c>
      <c r="F31" s="10">
        <v>938</v>
      </c>
      <c r="G31" s="10">
        <v>844.2</v>
      </c>
      <c r="H31" s="9">
        <v>742.7</v>
      </c>
      <c r="I31" s="10">
        <v>928.4</v>
      </c>
      <c r="J31" s="10">
        <v>463.2</v>
      </c>
      <c r="K31" s="10">
        <v>937.3</v>
      </c>
      <c r="L31" s="9">
        <v>492</v>
      </c>
      <c r="M31" s="9">
        <v>614.6</v>
      </c>
      <c r="N31" s="13">
        <v>8</v>
      </c>
      <c r="O31" s="49">
        <v>446.5</v>
      </c>
      <c r="P31" s="49">
        <v>870.8</v>
      </c>
      <c r="Q31" s="49">
        <v>870</v>
      </c>
      <c r="R31" s="49">
        <v>876</v>
      </c>
      <c r="S31" s="49">
        <v>973.8</v>
      </c>
      <c r="T31" s="52">
        <v>1.6</v>
      </c>
    </row>
    <row r="32" spans="1:20">
      <c r="A32" s="9">
        <v>492.3</v>
      </c>
      <c r="B32" s="10">
        <v>553.79999999999995</v>
      </c>
      <c r="C32" s="9">
        <v>491.8</v>
      </c>
      <c r="D32" s="9">
        <v>618.29999999999995</v>
      </c>
      <c r="E32" s="9">
        <v>618</v>
      </c>
      <c r="F32" s="10">
        <v>939.9</v>
      </c>
      <c r="G32" s="10">
        <v>845.9</v>
      </c>
      <c r="H32" s="9">
        <v>744.3</v>
      </c>
      <c r="I32" s="10">
        <v>930.4</v>
      </c>
      <c r="J32" s="10">
        <v>464</v>
      </c>
      <c r="K32" s="10">
        <v>939</v>
      </c>
      <c r="L32" s="9">
        <v>493.2</v>
      </c>
      <c r="M32" s="9">
        <v>615.9</v>
      </c>
      <c r="N32" s="13">
        <v>7.5</v>
      </c>
      <c r="O32" s="49">
        <v>447.5</v>
      </c>
      <c r="P32" s="49">
        <v>872.4</v>
      </c>
      <c r="Q32" s="49">
        <v>871.3</v>
      </c>
      <c r="R32" s="49">
        <v>877.3</v>
      </c>
      <c r="S32" s="49">
        <v>975.5</v>
      </c>
      <c r="T32" s="52">
        <v>1.4</v>
      </c>
    </row>
    <row r="33" spans="1:20">
      <c r="A33" s="9">
        <v>493.4</v>
      </c>
      <c r="B33" s="10">
        <v>555</v>
      </c>
      <c r="C33" s="9">
        <v>492.7</v>
      </c>
      <c r="D33" s="9">
        <v>619.70000000000005</v>
      </c>
      <c r="E33" s="9">
        <v>619.20000000000005</v>
      </c>
      <c r="F33" s="10">
        <v>942.1</v>
      </c>
      <c r="G33" s="10">
        <v>847.9</v>
      </c>
      <c r="H33" s="9">
        <v>745.9</v>
      </c>
      <c r="I33" s="10">
        <v>932.4</v>
      </c>
      <c r="J33" s="10">
        <v>464.8</v>
      </c>
      <c r="K33" s="10">
        <v>940.7</v>
      </c>
      <c r="L33" s="9">
        <v>494.2</v>
      </c>
      <c r="M33" s="9">
        <v>617.20000000000005</v>
      </c>
      <c r="N33" s="13">
        <v>7</v>
      </c>
      <c r="O33" s="49">
        <v>448.2</v>
      </c>
      <c r="P33" s="49">
        <v>874.3</v>
      </c>
      <c r="Q33" s="49">
        <v>873.1</v>
      </c>
      <c r="R33" s="49">
        <v>878.7</v>
      </c>
      <c r="S33" s="49">
        <v>976.7</v>
      </c>
      <c r="T33" s="52">
        <v>1.2</v>
      </c>
    </row>
    <row r="34" spans="1:20">
      <c r="A34" s="9">
        <v>494.4</v>
      </c>
      <c r="B34" s="10">
        <v>556.20000000000005</v>
      </c>
      <c r="C34" s="9">
        <v>493.6</v>
      </c>
      <c r="D34" s="9">
        <v>621.1</v>
      </c>
      <c r="E34" s="9">
        <v>620.4</v>
      </c>
      <c r="F34" s="10">
        <v>944.3</v>
      </c>
      <c r="G34" s="10">
        <v>849.9</v>
      </c>
      <c r="H34" s="9">
        <v>747.4</v>
      </c>
      <c r="I34" s="10">
        <v>934.3</v>
      </c>
      <c r="J34" s="10">
        <v>465.5</v>
      </c>
      <c r="K34" s="10">
        <v>942.7</v>
      </c>
      <c r="L34" s="9">
        <v>495.1</v>
      </c>
      <c r="M34" s="9">
        <v>618.4</v>
      </c>
      <c r="N34" s="13">
        <v>6.6</v>
      </c>
      <c r="O34" s="49">
        <v>448.9</v>
      </c>
      <c r="P34" s="49">
        <v>876.1</v>
      </c>
      <c r="Q34" s="49">
        <v>874.6</v>
      </c>
      <c r="R34" s="49">
        <v>879.9</v>
      </c>
      <c r="S34" s="49">
        <v>978.3</v>
      </c>
      <c r="T34" s="52">
        <v>1</v>
      </c>
    </row>
    <row r="35" spans="1:20">
      <c r="A35" s="9">
        <v>495.4</v>
      </c>
      <c r="B35" s="10">
        <v>557.4</v>
      </c>
      <c r="C35" s="9">
        <v>494.6</v>
      </c>
      <c r="D35" s="9">
        <v>622.4</v>
      </c>
      <c r="E35" s="9">
        <v>621.6</v>
      </c>
      <c r="F35" s="10">
        <v>946.3</v>
      </c>
      <c r="G35" s="10">
        <v>851.6</v>
      </c>
      <c r="H35" s="9">
        <v>749</v>
      </c>
      <c r="I35" s="10">
        <v>936.2</v>
      </c>
      <c r="J35" s="10">
        <v>466.3</v>
      </c>
      <c r="K35" s="10">
        <v>944.7</v>
      </c>
      <c r="L35" s="9">
        <v>496.1</v>
      </c>
      <c r="M35" s="9">
        <v>619.70000000000005</v>
      </c>
      <c r="N35" s="13">
        <v>6.2</v>
      </c>
      <c r="O35" s="49">
        <v>449.8</v>
      </c>
      <c r="P35" s="49">
        <v>877.7</v>
      </c>
      <c r="Q35" s="49">
        <v>876.1</v>
      </c>
      <c r="R35" s="49">
        <v>881.5</v>
      </c>
      <c r="S35" s="49">
        <v>980.2</v>
      </c>
      <c r="T35" s="52">
        <v>0.8</v>
      </c>
    </row>
    <row r="36" spans="1:20">
      <c r="A36" s="9">
        <v>496.3</v>
      </c>
      <c r="B36" s="10">
        <v>558.6</v>
      </c>
      <c r="C36" s="9">
        <v>495.7</v>
      </c>
      <c r="D36" s="9">
        <v>623.6</v>
      </c>
      <c r="E36" s="9">
        <v>622.79999999999995</v>
      </c>
      <c r="F36" s="10">
        <v>948.3</v>
      </c>
      <c r="G36" s="10">
        <v>853.4</v>
      </c>
      <c r="H36" s="9">
        <v>750.5</v>
      </c>
      <c r="I36" s="10">
        <v>938</v>
      </c>
      <c r="J36" s="10">
        <v>467.1</v>
      </c>
      <c r="K36" s="10">
        <v>946.4</v>
      </c>
      <c r="L36" s="9">
        <v>497.1</v>
      </c>
      <c r="M36" s="9">
        <v>620.79999999999995</v>
      </c>
      <c r="N36" s="13">
        <v>5.8</v>
      </c>
      <c r="O36" s="49">
        <v>450.7</v>
      </c>
      <c r="P36" s="49">
        <v>879.1</v>
      </c>
      <c r="Q36" s="49">
        <v>878</v>
      </c>
      <c r="R36" s="49">
        <v>883.6</v>
      </c>
      <c r="S36" s="49">
        <v>982.1</v>
      </c>
      <c r="T36" s="52">
        <v>0.7</v>
      </c>
    </row>
    <row r="37" spans="1:20">
      <c r="A37" s="9">
        <v>497.2</v>
      </c>
      <c r="B37" s="10">
        <v>559.6</v>
      </c>
      <c r="C37" s="9">
        <v>496.6</v>
      </c>
      <c r="D37" s="9">
        <v>624.79999999999995</v>
      </c>
      <c r="E37" s="9">
        <v>624</v>
      </c>
      <c r="F37" s="10">
        <v>949.8</v>
      </c>
      <c r="G37" s="10">
        <v>854.8</v>
      </c>
      <c r="H37" s="9">
        <v>752</v>
      </c>
      <c r="I37" s="10">
        <v>939.9</v>
      </c>
      <c r="J37" s="10">
        <v>467.8</v>
      </c>
      <c r="K37" s="10">
        <v>948.1</v>
      </c>
      <c r="L37" s="9">
        <v>498.1</v>
      </c>
      <c r="M37" s="9">
        <v>622</v>
      </c>
      <c r="N37" s="13">
        <v>5.4</v>
      </c>
      <c r="O37" s="49">
        <v>451.5</v>
      </c>
      <c r="P37" s="49">
        <v>881.6</v>
      </c>
      <c r="Q37" s="49">
        <v>880.1</v>
      </c>
      <c r="R37" s="49">
        <v>885.9</v>
      </c>
      <c r="S37" s="49">
        <v>984.2</v>
      </c>
      <c r="T37" s="52">
        <v>0.6</v>
      </c>
    </row>
    <row r="38" spans="1:20">
      <c r="A38" s="9">
        <v>498.2</v>
      </c>
      <c r="B38" s="10">
        <v>560.6</v>
      </c>
      <c r="C38" s="9">
        <v>497.4</v>
      </c>
      <c r="D38" s="9">
        <v>625.9</v>
      </c>
      <c r="E38" s="9">
        <v>625.20000000000005</v>
      </c>
      <c r="F38" s="10">
        <v>951.3</v>
      </c>
      <c r="G38" s="10">
        <v>856.2</v>
      </c>
      <c r="H38" s="9">
        <v>753.4</v>
      </c>
      <c r="I38" s="10">
        <v>941.6</v>
      </c>
      <c r="J38" s="10">
        <v>468.4</v>
      </c>
      <c r="K38" s="10">
        <v>949.8</v>
      </c>
      <c r="L38" s="9">
        <v>499.1</v>
      </c>
      <c r="M38" s="9">
        <v>623.20000000000005</v>
      </c>
      <c r="N38" s="13">
        <v>5</v>
      </c>
      <c r="O38" s="49">
        <v>452.3</v>
      </c>
      <c r="P38" s="49">
        <v>883.4</v>
      </c>
      <c r="Q38" s="49">
        <v>882.1</v>
      </c>
      <c r="R38" s="49">
        <v>887.1</v>
      </c>
      <c r="S38" s="49">
        <v>985.5</v>
      </c>
      <c r="T38" s="52">
        <v>0.5</v>
      </c>
    </row>
    <row r="39" spans="1:20">
      <c r="A39" s="9">
        <v>499.2</v>
      </c>
      <c r="B39" s="10">
        <v>561.70000000000005</v>
      </c>
      <c r="C39" s="9">
        <v>498.4</v>
      </c>
      <c r="D39" s="9">
        <v>627.20000000000005</v>
      </c>
      <c r="E39" s="9">
        <v>626.4</v>
      </c>
      <c r="F39" s="10">
        <v>953.4</v>
      </c>
      <c r="G39" s="10">
        <v>858</v>
      </c>
      <c r="H39" s="9">
        <v>754.9</v>
      </c>
      <c r="I39" s="10">
        <v>943.4</v>
      </c>
      <c r="J39" s="10">
        <v>469.1</v>
      </c>
      <c r="K39" s="10">
        <v>951.8</v>
      </c>
      <c r="L39" s="9">
        <v>500.1</v>
      </c>
      <c r="M39" s="9">
        <v>624.4</v>
      </c>
      <c r="N39" s="13">
        <v>4.7</v>
      </c>
      <c r="O39" s="49">
        <v>453</v>
      </c>
      <c r="P39" s="49">
        <v>885.3</v>
      </c>
      <c r="Q39" s="49">
        <v>883.8</v>
      </c>
      <c r="R39" s="49">
        <v>888.6</v>
      </c>
      <c r="S39" s="49">
        <v>986.8</v>
      </c>
      <c r="T39" s="52">
        <v>0.4</v>
      </c>
    </row>
    <row r="40" spans="1:20">
      <c r="A40" s="9">
        <v>500.2</v>
      </c>
      <c r="B40" s="10">
        <v>562.79999999999995</v>
      </c>
      <c r="C40" s="9">
        <v>499.4</v>
      </c>
      <c r="D40" s="9">
        <v>628.4</v>
      </c>
      <c r="E40" s="9">
        <v>627.70000000000005</v>
      </c>
      <c r="F40" s="10">
        <v>955.4</v>
      </c>
      <c r="G40" s="10">
        <v>859.8</v>
      </c>
      <c r="H40" s="9">
        <v>756.4</v>
      </c>
      <c r="I40" s="10">
        <v>945.5</v>
      </c>
      <c r="J40" s="10">
        <v>469.8</v>
      </c>
      <c r="K40" s="10">
        <v>953.7</v>
      </c>
      <c r="L40" s="9">
        <v>501.1</v>
      </c>
      <c r="M40" s="9">
        <v>625.70000000000005</v>
      </c>
      <c r="N40" s="13">
        <v>4.4000000000000004</v>
      </c>
      <c r="O40" s="49">
        <v>453.6</v>
      </c>
      <c r="P40" s="49">
        <v>886.7</v>
      </c>
      <c r="Q40" s="49">
        <v>884.5</v>
      </c>
      <c r="R40" s="49">
        <v>889.4</v>
      </c>
      <c r="S40" s="49">
        <v>987.9</v>
      </c>
      <c r="T40" s="52">
        <v>0.3</v>
      </c>
    </row>
    <row r="41" spans="1:20">
      <c r="A41" s="9">
        <v>501.1</v>
      </c>
      <c r="B41" s="10">
        <v>564</v>
      </c>
      <c r="C41" s="9">
        <v>500.4</v>
      </c>
      <c r="D41" s="9">
        <v>629.6</v>
      </c>
      <c r="E41" s="9">
        <v>629</v>
      </c>
      <c r="F41" s="10">
        <v>957.1</v>
      </c>
      <c r="G41" s="10">
        <v>861.4</v>
      </c>
      <c r="H41" s="9">
        <v>757.9</v>
      </c>
      <c r="I41" s="10">
        <v>947.6</v>
      </c>
      <c r="J41" s="10">
        <v>470.5</v>
      </c>
      <c r="K41" s="10">
        <v>955.6</v>
      </c>
      <c r="L41" s="9">
        <v>502.2</v>
      </c>
      <c r="M41" s="9">
        <v>626.9</v>
      </c>
      <c r="N41" s="13">
        <v>4.0999999999999996</v>
      </c>
      <c r="O41" s="49">
        <v>454.3</v>
      </c>
      <c r="P41" s="49">
        <v>887.9</v>
      </c>
      <c r="Q41" s="49">
        <v>886.3</v>
      </c>
      <c r="R41" s="49">
        <v>890.2</v>
      </c>
      <c r="S41" s="49">
        <v>989.8</v>
      </c>
      <c r="T41" s="52">
        <v>0.22</v>
      </c>
    </row>
    <row r="42" spans="1:20">
      <c r="A42" s="9">
        <v>502.2</v>
      </c>
      <c r="B42" s="10">
        <v>565.1</v>
      </c>
      <c r="C42" s="9">
        <v>501.3</v>
      </c>
      <c r="D42" s="9">
        <v>630.9</v>
      </c>
      <c r="E42" s="9">
        <v>630.20000000000005</v>
      </c>
      <c r="F42" s="10">
        <v>958.8</v>
      </c>
      <c r="G42" s="10">
        <v>862.9</v>
      </c>
      <c r="H42" s="9">
        <v>759.4</v>
      </c>
      <c r="I42" s="10">
        <v>949.2</v>
      </c>
      <c r="J42" s="10">
        <v>471.2</v>
      </c>
      <c r="K42" s="10">
        <v>957.6</v>
      </c>
      <c r="L42" s="9">
        <v>503.2</v>
      </c>
      <c r="M42" s="9">
        <v>628.1</v>
      </c>
      <c r="N42" s="13">
        <v>3.8</v>
      </c>
      <c r="O42" s="49">
        <v>455</v>
      </c>
      <c r="P42" s="49">
        <v>890</v>
      </c>
      <c r="Q42" s="49">
        <v>888.7</v>
      </c>
      <c r="R42" s="49">
        <v>891.8</v>
      </c>
      <c r="S42" s="49">
        <v>991.6</v>
      </c>
      <c r="T42" s="52">
        <v>0.15</v>
      </c>
    </row>
    <row r="43" spans="1:20">
      <c r="A43" s="9">
        <v>503.2</v>
      </c>
      <c r="B43" s="10">
        <v>566.20000000000005</v>
      </c>
      <c r="C43" s="9">
        <v>502.3</v>
      </c>
      <c r="D43" s="9">
        <v>632.20000000000005</v>
      </c>
      <c r="E43" s="9">
        <v>631.5</v>
      </c>
      <c r="F43" s="10">
        <v>960.8</v>
      </c>
      <c r="G43" s="10">
        <v>864.7</v>
      </c>
      <c r="H43" s="9">
        <v>760.9</v>
      </c>
      <c r="I43" s="10">
        <v>951.2</v>
      </c>
      <c r="J43" s="10">
        <v>472</v>
      </c>
      <c r="K43" s="10">
        <v>959.5</v>
      </c>
      <c r="L43" s="9">
        <v>504.2</v>
      </c>
      <c r="M43" s="9">
        <v>629.4</v>
      </c>
      <c r="N43" s="13">
        <v>3.5</v>
      </c>
      <c r="O43" s="49">
        <v>455.7</v>
      </c>
      <c r="P43" s="49">
        <v>891.3</v>
      </c>
      <c r="Q43" s="49">
        <v>890</v>
      </c>
      <c r="R43" s="49">
        <v>892.2</v>
      </c>
      <c r="S43" s="49">
        <v>992.3</v>
      </c>
      <c r="T43" s="52">
        <v>0.1</v>
      </c>
    </row>
    <row r="44" spans="1:20">
      <c r="A44" s="9">
        <v>504</v>
      </c>
      <c r="B44" s="10">
        <v>567.4</v>
      </c>
      <c r="C44" s="9">
        <v>503.3</v>
      </c>
      <c r="D44" s="9">
        <v>633.5</v>
      </c>
      <c r="E44" s="9">
        <v>632.6</v>
      </c>
      <c r="F44" s="10">
        <v>962.8</v>
      </c>
      <c r="G44" s="10">
        <v>866.5</v>
      </c>
      <c r="H44" s="9">
        <v>762.4</v>
      </c>
      <c r="I44" s="10">
        <v>953.1</v>
      </c>
      <c r="J44" s="10">
        <v>472.8</v>
      </c>
      <c r="K44" s="10">
        <v>961.4</v>
      </c>
      <c r="L44" s="9">
        <v>505.2</v>
      </c>
      <c r="M44" s="9">
        <v>630.70000000000005</v>
      </c>
      <c r="N44" s="13">
        <v>3.2</v>
      </c>
      <c r="O44" s="49">
        <v>456.6</v>
      </c>
      <c r="P44" s="49">
        <v>892.3</v>
      </c>
      <c r="Q44" s="49">
        <v>891.5</v>
      </c>
      <c r="R44" s="49">
        <v>894.6</v>
      </c>
      <c r="S44" s="49">
        <v>993.5</v>
      </c>
      <c r="T44" s="52">
        <v>0.08</v>
      </c>
    </row>
    <row r="45" spans="1:20">
      <c r="A45" s="9">
        <v>504.8</v>
      </c>
      <c r="B45" s="10">
        <v>568.4</v>
      </c>
      <c r="C45" s="9">
        <v>504</v>
      </c>
      <c r="D45" s="9">
        <v>634.70000000000005</v>
      </c>
      <c r="E45" s="9">
        <v>633.6</v>
      </c>
      <c r="F45" s="10">
        <v>964.4</v>
      </c>
      <c r="G45" s="10">
        <v>868</v>
      </c>
      <c r="H45" s="9">
        <v>763.8</v>
      </c>
      <c r="I45" s="10">
        <v>954.8</v>
      </c>
      <c r="J45" s="10">
        <v>473.4</v>
      </c>
      <c r="K45" s="10">
        <v>963</v>
      </c>
      <c r="L45" s="9">
        <v>506.2</v>
      </c>
      <c r="M45" s="9">
        <v>631.70000000000005</v>
      </c>
      <c r="N45" s="13">
        <v>3</v>
      </c>
      <c r="O45" s="49">
        <v>457.5</v>
      </c>
      <c r="P45" s="49">
        <v>895.8</v>
      </c>
      <c r="Q45" s="49">
        <v>894.9</v>
      </c>
      <c r="R45" s="49">
        <v>897.3</v>
      </c>
      <c r="S45" s="49">
        <v>996.6</v>
      </c>
      <c r="T45" s="52">
        <v>0.06</v>
      </c>
    </row>
    <row r="46" spans="1:20">
      <c r="A46" s="9">
        <v>505.8</v>
      </c>
      <c r="B46" s="10">
        <v>569.5</v>
      </c>
      <c r="C46" s="9">
        <v>504.8</v>
      </c>
      <c r="D46" s="9">
        <v>635.9</v>
      </c>
      <c r="E46" s="9">
        <v>634.70000000000005</v>
      </c>
      <c r="F46" s="10">
        <v>966.1</v>
      </c>
      <c r="G46" s="10">
        <v>869.5</v>
      </c>
      <c r="H46" s="9">
        <v>765.2</v>
      </c>
      <c r="I46" s="10">
        <v>956.6</v>
      </c>
      <c r="J46" s="10">
        <v>474</v>
      </c>
      <c r="K46" s="10">
        <v>964.5</v>
      </c>
      <c r="L46" s="9">
        <v>507.1</v>
      </c>
      <c r="M46" s="9">
        <v>632.70000000000005</v>
      </c>
      <c r="N46" s="13">
        <v>2.8</v>
      </c>
      <c r="O46" s="49">
        <v>458</v>
      </c>
      <c r="P46" s="49">
        <v>897.3</v>
      </c>
      <c r="Q46" s="49">
        <v>896.6</v>
      </c>
      <c r="R46" s="49">
        <v>897.3</v>
      </c>
      <c r="S46" s="49">
        <v>997.7</v>
      </c>
      <c r="T46" s="52">
        <v>0.04</v>
      </c>
    </row>
    <row r="47" spans="1:20">
      <c r="A47" s="9">
        <v>506.7</v>
      </c>
      <c r="B47" s="10">
        <v>570.79999999999995</v>
      </c>
      <c r="C47" s="9">
        <v>505.6</v>
      </c>
      <c r="D47" s="9">
        <v>637</v>
      </c>
      <c r="E47" s="9">
        <v>635.70000000000005</v>
      </c>
      <c r="F47" s="10">
        <v>968.1</v>
      </c>
      <c r="G47" s="10">
        <v>871.3</v>
      </c>
      <c r="H47" s="9">
        <v>766.8</v>
      </c>
      <c r="I47" s="10">
        <v>958.6</v>
      </c>
      <c r="J47" s="10">
        <v>474.6</v>
      </c>
      <c r="K47" s="10">
        <v>966.2</v>
      </c>
      <c r="L47" s="9">
        <v>508.1</v>
      </c>
      <c r="M47" s="9">
        <v>633.9</v>
      </c>
      <c r="N47" s="13">
        <v>2.6</v>
      </c>
      <c r="O47" s="49">
        <v>458.9</v>
      </c>
      <c r="P47" s="49">
        <v>898.5</v>
      </c>
      <c r="Q47" s="49">
        <v>897.3</v>
      </c>
      <c r="R47" s="49">
        <v>897.3</v>
      </c>
      <c r="S47" s="49">
        <v>998.9</v>
      </c>
      <c r="T47" s="52">
        <v>0.02</v>
      </c>
    </row>
    <row r="48" spans="1:20">
      <c r="A48" s="9">
        <v>507.6</v>
      </c>
      <c r="B48" s="10">
        <v>572</v>
      </c>
      <c r="C48" s="9">
        <v>506.5</v>
      </c>
      <c r="D48" s="9">
        <v>638.4</v>
      </c>
      <c r="E48" s="9">
        <v>636.9</v>
      </c>
      <c r="F48" s="10">
        <v>970.1</v>
      </c>
      <c r="G48" s="10">
        <v>873.1</v>
      </c>
      <c r="H48" s="9">
        <v>768.3</v>
      </c>
      <c r="I48" s="10">
        <v>960.5</v>
      </c>
      <c r="J48" s="10">
        <v>475.3</v>
      </c>
      <c r="K48" s="10">
        <v>967.8</v>
      </c>
      <c r="L48" s="9">
        <v>509.1</v>
      </c>
      <c r="M48" s="9">
        <v>635.1</v>
      </c>
      <c r="N48" s="13">
        <v>2.4</v>
      </c>
      <c r="O48" s="49">
        <v>459.2</v>
      </c>
      <c r="P48" s="49">
        <v>898.5</v>
      </c>
      <c r="Q48" s="49">
        <v>897.3</v>
      </c>
      <c r="R48" s="49">
        <v>900</v>
      </c>
      <c r="S48" s="49">
        <v>998.9</v>
      </c>
      <c r="T48" s="52">
        <v>0.01</v>
      </c>
    </row>
    <row r="49" spans="1:20">
      <c r="A49" s="9">
        <v>508.6</v>
      </c>
      <c r="B49" s="10">
        <v>573.1</v>
      </c>
      <c r="C49" s="9">
        <v>507.4</v>
      </c>
      <c r="D49" s="9">
        <v>639.9</v>
      </c>
      <c r="E49" s="9">
        <v>638.1</v>
      </c>
      <c r="F49" s="10">
        <v>972</v>
      </c>
      <c r="G49" s="10">
        <v>874.8</v>
      </c>
      <c r="H49" s="9">
        <v>769.9</v>
      </c>
      <c r="I49" s="10">
        <v>962.5</v>
      </c>
      <c r="J49" s="10">
        <v>476</v>
      </c>
      <c r="K49" s="10">
        <v>969.6</v>
      </c>
      <c r="L49" s="9">
        <v>510</v>
      </c>
      <c r="M49" s="9">
        <v>636.20000000000005</v>
      </c>
      <c r="N49" s="13">
        <v>2.2000000000000002</v>
      </c>
      <c r="O49" s="49">
        <v>459.4</v>
      </c>
      <c r="P49" s="49">
        <v>900</v>
      </c>
      <c r="Q49" s="49">
        <v>900</v>
      </c>
      <c r="R49" s="49">
        <v>900</v>
      </c>
      <c r="S49" s="49">
        <v>1000</v>
      </c>
      <c r="T49" s="53">
        <v>5.0000000000000001E-3</v>
      </c>
    </row>
    <row r="50" spans="1:20">
      <c r="A50" s="9">
        <v>509.4</v>
      </c>
      <c r="B50" s="10">
        <v>574.20000000000005</v>
      </c>
      <c r="C50" s="9">
        <v>508.3</v>
      </c>
      <c r="D50" s="9">
        <v>641.20000000000005</v>
      </c>
      <c r="E50" s="9">
        <v>639.20000000000005</v>
      </c>
      <c r="F50" s="10">
        <v>973.9</v>
      </c>
      <c r="G50" s="10">
        <v>876.5</v>
      </c>
      <c r="H50" s="9">
        <v>771.5</v>
      </c>
      <c r="I50" s="10">
        <v>964.5</v>
      </c>
      <c r="J50" s="10">
        <v>476.6</v>
      </c>
      <c r="K50" s="10">
        <v>971.5</v>
      </c>
      <c r="L50" s="9">
        <v>510.9</v>
      </c>
      <c r="M50" s="9">
        <v>637.20000000000005</v>
      </c>
      <c r="N50" s="13">
        <v>2</v>
      </c>
    </row>
    <row r="51" spans="1:20">
      <c r="A51" s="9">
        <v>510.3</v>
      </c>
      <c r="B51" s="10">
        <v>575.4</v>
      </c>
      <c r="C51" s="9">
        <v>509.3</v>
      </c>
      <c r="D51" s="9">
        <v>642.4</v>
      </c>
      <c r="E51" s="9">
        <v>640.29999999999995</v>
      </c>
      <c r="F51" s="10">
        <v>975.8</v>
      </c>
      <c r="G51" s="10">
        <v>878.2</v>
      </c>
      <c r="H51" s="9">
        <v>773</v>
      </c>
      <c r="I51" s="10">
        <v>966.4</v>
      </c>
      <c r="J51" s="10">
        <v>477.3</v>
      </c>
      <c r="K51" s="10">
        <v>973.5</v>
      </c>
      <c r="L51" s="9">
        <v>512</v>
      </c>
      <c r="M51" s="9">
        <v>638.4</v>
      </c>
      <c r="N51" s="13">
        <v>1.8</v>
      </c>
    </row>
    <row r="52" spans="1:20">
      <c r="A52" s="9">
        <v>511.4</v>
      </c>
      <c r="B52" s="10">
        <v>576.6</v>
      </c>
      <c r="C52" s="9">
        <v>510.3</v>
      </c>
      <c r="D52" s="9">
        <v>643.79999999999995</v>
      </c>
      <c r="E52" s="9">
        <v>641.6</v>
      </c>
      <c r="F52" s="10">
        <v>977.6</v>
      </c>
      <c r="G52" s="10">
        <v>879.8</v>
      </c>
      <c r="H52" s="9">
        <v>774.5</v>
      </c>
      <c r="I52" s="10">
        <v>968.4</v>
      </c>
      <c r="J52" s="10">
        <v>478</v>
      </c>
      <c r="K52" s="10">
        <v>975.5</v>
      </c>
      <c r="L52" s="9">
        <v>513</v>
      </c>
      <c r="M52" s="9">
        <v>639.70000000000005</v>
      </c>
      <c r="N52" s="13">
        <v>1.6</v>
      </c>
    </row>
    <row r="53" spans="1:20">
      <c r="A53" s="9">
        <v>512.4</v>
      </c>
      <c r="B53" s="10">
        <v>577.79999999999995</v>
      </c>
      <c r="C53" s="9">
        <v>511</v>
      </c>
      <c r="D53" s="9">
        <v>645.1</v>
      </c>
      <c r="E53" s="9">
        <v>642.79999999999995</v>
      </c>
      <c r="F53" s="10">
        <v>979.6</v>
      </c>
      <c r="G53" s="10">
        <v>881.4</v>
      </c>
      <c r="H53" s="9">
        <v>776</v>
      </c>
      <c r="I53" s="10">
        <v>970.4</v>
      </c>
      <c r="J53" s="10">
        <v>478.7</v>
      </c>
      <c r="K53" s="10">
        <v>977.2</v>
      </c>
      <c r="L53" s="9">
        <v>513.9</v>
      </c>
      <c r="M53" s="9">
        <v>640.9</v>
      </c>
      <c r="N53" s="13">
        <v>1.4</v>
      </c>
    </row>
    <row r="54" spans="1:20">
      <c r="A54" s="9">
        <v>513.20000000000005</v>
      </c>
      <c r="B54" s="10">
        <v>579</v>
      </c>
      <c r="C54" s="9">
        <v>511.6</v>
      </c>
      <c r="D54" s="9">
        <v>646.4</v>
      </c>
      <c r="E54" s="9">
        <v>643.79999999999995</v>
      </c>
      <c r="F54" s="10">
        <v>981.3</v>
      </c>
      <c r="G54" s="10">
        <v>883</v>
      </c>
      <c r="H54" s="9">
        <v>777.5</v>
      </c>
      <c r="I54" s="10">
        <v>972.4</v>
      </c>
      <c r="J54" s="10">
        <v>479.4</v>
      </c>
      <c r="K54" s="10">
        <v>978.8</v>
      </c>
      <c r="L54" s="9">
        <v>514.79999999999995</v>
      </c>
      <c r="M54" s="9">
        <v>642.1</v>
      </c>
      <c r="N54" s="13">
        <v>1.2</v>
      </c>
    </row>
    <row r="55" spans="1:20">
      <c r="A55" s="9">
        <v>514</v>
      </c>
      <c r="B55" s="10">
        <v>580.20000000000005</v>
      </c>
      <c r="C55" s="9">
        <v>512.6</v>
      </c>
      <c r="D55" s="9">
        <v>647.6</v>
      </c>
      <c r="E55" s="9">
        <v>644.79999999999995</v>
      </c>
      <c r="F55" s="10">
        <v>983</v>
      </c>
      <c r="G55" s="10">
        <v>884.6</v>
      </c>
      <c r="H55" s="9">
        <v>779</v>
      </c>
      <c r="I55" s="10">
        <v>974.4</v>
      </c>
      <c r="J55" s="10">
        <v>480</v>
      </c>
      <c r="K55" s="10">
        <v>980.4</v>
      </c>
      <c r="L55" s="9">
        <v>515.70000000000005</v>
      </c>
      <c r="M55" s="9">
        <v>643</v>
      </c>
      <c r="N55" s="13">
        <v>1</v>
      </c>
    </row>
    <row r="56" spans="1:20">
      <c r="A56" s="9">
        <v>515</v>
      </c>
      <c r="B56" s="10">
        <v>581.20000000000005</v>
      </c>
      <c r="C56" s="9">
        <v>513.5</v>
      </c>
      <c r="D56" s="9">
        <v>648.9</v>
      </c>
      <c r="E56" s="9">
        <v>646.20000000000005</v>
      </c>
      <c r="F56" s="10">
        <v>984.6</v>
      </c>
      <c r="G56" s="10">
        <v>886.1</v>
      </c>
      <c r="H56" s="9">
        <v>780.5</v>
      </c>
      <c r="I56" s="10">
        <v>975.9</v>
      </c>
      <c r="J56" s="10">
        <v>480.7</v>
      </c>
      <c r="K56" s="10">
        <v>982</v>
      </c>
      <c r="L56" s="9">
        <v>516.79999999999995</v>
      </c>
      <c r="M56" s="9">
        <v>644.20000000000005</v>
      </c>
      <c r="N56" s="13">
        <v>0.8</v>
      </c>
    </row>
    <row r="57" spans="1:20">
      <c r="A57" s="9">
        <v>516.1</v>
      </c>
      <c r="B57" s="10">
        <v>582.1</v>
      </c>
      <c r="C57" s="9">
        <v>514.6</v>
      </c>
      <c r="D57" s="9">
        <v>649.9</v>
      </c>
      <c r="E57" s="9">
        <v>647.5</v>
      </c>
      <c r="F57" s="10">
        <v>986.2</v>
      </c>
      <c r="G57" s="10">
        <v>887.6</v>
      </c>
      <c r="H57" s="9">
        <v>782.2</v>
      </c>
      <c r="I57" s="10">
        <v>977.4</v>
      </c>
      <c r="J57" s="10">
        <v>481.4</v>
      </c>
      <c r="K57" s="10">
        <v>983.9</v>
      </c>
      <c r="L57" s="9">
        <v>517.79999999999995</v>
      </c>
      <c r="M57" s="9">
        <v>645.5</v>
      </c>
      <c r="N57" s="13">
        <v>0.7</v>
      </c>
    </row>
    <row r="58" spans="1:20">
      <c r="A58" s="9">
        <v>517.1</v>
      </c>
      <c r="B58" s="10">
        <v>583.4</v>
      </c>
      <c r="C58" s="9">
        <v>515.79999999999995</v>
      </c>
      <c r="D58" s="9">
        <v>651.4</v>
      </c>
      <c r="E58" s="9">
        <v>648.6</v>
      </c>
      <c r="F58" s="10">
        <v>989.1</v>
      </c>
      <c r="G58" s="10">
        <v>890.2</v>
      </c>
      <c r="H58" s="9">
        <v>784</v>
      </c>
      <c r="I58" s="10">
        <v>980.3</v>
      </c>
      <c r="J58" s="10">
        <v>482.2</v>
      </c>
      <c r="K58" s="10">
        <v>986.2</v>
      </c>
      <c r="L58" s="9">
        <v>518.9</v>
      </c>
      <c r="M58" s="9">
        <v>646.79999999999995</v>
      </c>
      <c r="N58" s="13">
        <v>0.6</v>
      </c>
    </row>
    <row r="59" spans="1:20">
      <c r="A59" s="9">
        <v>518.1</v>
      </c>
      <c r="B59" s="10">
        <v>584.70000000000005</v>
      </c>
      <c r="C59" s="9">
        <v>516.29999999999995</v>
      </c>
      <c r="D59" s="9">
        <v>653</v>
      </c>
      <c r="E59" s="9">
        <v>649.79999999999995</v>
      </c>
      <c r="F59" s="10">
        <v>990.4</v>
      </c>
      <c r="G59" s="10">
        <v>891.3</v>
      </c>
      <c r="H59" s="9">
        <v>785.5</v>
      </c>
      <c r="I59" s="10">
        <v>981.9</v>
      </c>
      <c r="J59" s="10">
        <v>482.8</v>
      </c>
      <c r="K59" s="10">
        <v>987.5</v>
      </c>
      <c r="L59" s="9">
        <v>520</v>
      </c>
      <c r="M59" s="9">
        <v>648</v>
      </c>
      <c r="N59" s="13">
        <v>0.5</v>
      </c>
    </row>
    <row r="60" spans="1:20">
      <c r="A60" s="9">
        <v>518.79999999999995</v>
      </c>
      <c r="B60" s="10">
        <v>585.79999999999995</v>
      </c>
      <c r="C60" s="9">
        <v>516.9</v>
      </c>
      <c r="D60" s="9">
        <v>654.20000000000005</v>
      </c>
      <c r="E60" s="9">
        <v>650.6</v>
      </c>
      <c r="F60" s="10">
        <v>991.6</v>
      </c>
      <c r="G60" s="10">
        <v>892.4</v>
      </c>
      <c r="H60" s="9">
        <v>787</v>
      </c>
      <c r="I60" s="10">
        <v>983.9</v>
      </c>
      <c r="J60" s="10">
        <v>483.3</v>
      </c>
      <c r="K60" s="10">
        <v>988.6</v>
      </c>
      <c r="L60" s="9">
        <v>520.79999999999995</v>
      </c>
      <c r="M60" s="9">
        <v>648.79999999999995</v>
      </c>
      <c r="N60" s="13">
        <v>0.4</v>
      </c>
    </row>
    <row r="61" spans="1:20">
      <c r="A61" s="9">
        <v>519.6</v>
      </c>
      <c r="B61" s="10">
        <v>586.9</v>
      </c>
      <c r="C61" s="9">
        <v>517.6</v>
      </c>
      <c r="D61" s="9">
        <v>655.5</v>
      </c>
      <c r="E61" s="9">
        <v>651.5</v>
      </c>
      <c r="F61" s="10">
        <v>993</v>
      </c>
      <c r="G61" s="10">
        <v>893.8</v>
      </c>
      <c r="H61" s="9">
        <v>788.1</v>
      </c>
      <c r="I61" s="10">
        <v>985.1</v>
      </c>
      <c r="J61" s="10">
        <v>483.8</v>
      </c>
      <c r="K61" s="10">
        <v>989.5</v>
      </c>
      <c r="L61" s="9">
        <v>521.6</v>
      </c>
      <c r="M61" s="9">
        <v>649.70000000000005</v>
      </c>
      <c r="N61" s="13">
        <v>0.3</v>
      </c>
    </row>
    <row r="62" spans="1:20">
      <c r="A62" s="9">
        <v>520.5</v>
      </c>
      <c r="B62" s="10">
        <v>587.79999999999995</v>
      </c>
      <c r="C62" s="9">
        <v>518.20000000000005</v>
      </c>
      <c r="D62" s="9">
        <v>656.7</v>
      </c>
      <c r="E62" s="9">
        <v>652.70000000000005</v>
      </c>
      <c r="F62" s="10">
        <v>994.5</v>
      </c>
      <c r="G62" s="10">
        <v>895.1</v>
      </c>
      <c r="H62" s="9">
        <v>789.6</v>
      </c>
      <c r="I62" s="10">
        <v>987.3</v>
      </c>
      <c r="J62" s="10">
        <v>484.3</v>
      </c>
      <c r="K62" s="10">
        <v>991.2</v>
      </c>
      <c r="L62" s="9">
        <v>522.70000000000005</v>
      </c>
      <c r="M62" s="9">
        <v>650.79999999999995</v>
      </c>
      <c r="N62" s="13">
        <v>0.22</v>
      </c>
    </row>
    <row r="63" spans="1:20">
      <c r="A63" s="9">
        <v>521.29999999999995</v>
      </c>
      <c r="B63" s="10">
        <v>589</v>
      </c>
      <c r="C63" s="9">
        <v>519</v>
      </c>
      <c r="D63" s="9">
        <v>657.9</v>
      </c>
      <c r="E63" s="9">
        <v>653.79999999999995</v>
      </c>
      <c r="F63" s="10">
        <v>995.8</v>
      </c>
      <c r="G63" s="10">
        <v>896.7</v>
      </c>
      <c r="H63" s="9">
        <v>791</v>
      </c>
      <c r="I63" s="10">
        <v>989</v>
      </c>
      <c r="J63" s="10">
        <v>485</v>
      </c>
      <c r="K63" s="10">
        <v>992.9</v>
      </c>
      <c r="L63" s="9">
        <v>523.79999999999995</v>
      </c>
      <c r="M63" s="9">
        <v>651.9</v>
      </c>
      <c r="N63" s="13">
        <v>0.15</v>
      </c>
    </row>
    <row r="64" spans="1:20">
      <c r="A64" s="9">
        <v>522.1</v>
      </c>
      <c r="B64" s="10">
        <v>590.1</v>
      </c>
      <c r="C64" s="9">
        <v>519.9</v>
      </c>
      <c r="D64" s="9">
        <v>658.9</v>
      </c>
      <c r="E64" s="9">
        <v>654.79999999999995</v>
      </c>
      <c r="F64" s="10">
        <v>997.2</v>
      </c>
      <c r="G64" s="10">
        <v>897.5</v>
      </c>
      <c r="H64" s="9">
        <v>792.3</v>
      </c>
      <c r="I64" s="10">
        <v>990.8</v>
      </c>
      <c r="J64" s="10">
        <v>485.6</v>
      </c>
      <c r="K64" s="10">
        <v>993.8</v>
      </c>
      <c r="L64" s="9">
        <v>524.5</v>
      </c>
      <c r="M64" s="9">
        <v>653</v>
      </c>
      <c r="N64" s="13">
        <v>0.1</v>
      </c>
    </row>
    <row r="65" spans="1:14">
      <c r="A65" s="9">
        <v>523</v>
      </c>
      <c r="B65" s="10">
        <v>591.6</v>
      </c>
      <c r="C65" s="9">
        <v>520.6</v>
      </c>
      <c r="D65" s="9">
        <v>659.6</v>
      </c>
      <c r="E65" s="9">
        <v>656</v>
      </c>
      <c r="F65" s="10">
        <v>998.2</v>
      </c>
      <c r="G65" s="10">
        <v>898.3</v>
      </c>
      <c r="H65" s="9">
        <v>794.3</v>
      </c>
      <c r="I65" s="10">
        <v>991.2</v>
      </c>
      <c r="J65" s="10">
        <v>486.2</v>
      </c>
      <c r="K65" s="10">
        <v>994.8</v>
      </c>
      <c r="L65" s="9">
        <v>525.20000000000005</v>
      </c>
      <c r="M65" s="9">
        <v>654.5</v>
      </c>
      <c r="N65" s="13">
        <v>0.08</v>
      </c>
    </row>
    <row r="66" spans="1:14">
      <c r="A66" s="9">
        <v>524</v>
      </c>
      <c r="B66" s="10">
        <v>593.1</v>
      </c>
      <c r="C66" s="9">
        <v>521.29999999999995</v>
      </c>
      <c r="D66" s="9">
        <v>661.4</v>
      </c>
      <c r="E66" s="9">
        <v>657.3</v>
      </c>
      <c r="F66" s="10">
        <v>999.1</v>
      </c>
      <c r="G66" s="10">
        <v>899.2</v>
      </c>
      <c r="H66" s="9">
        <v>796.3</v>
      </c>
      <c r="I66" s="10">
        <v>994.1</v>
      </c>
      <c r="J66" s="10">
        <v>486.7</v>
      </c>
      <c r="K66" s="10">
        <v>996.6</v>
      </c>
      <c r="L66" s="9">
        <v>526.79999999999995</v>
      </c>
      <c r="M66" s="9">
        <v>656</v>
      </c>
      <c r="N66" s="13">
        <v>0.06</v>
      </c>
    </row>
    <row r="67" spans="1:14">
      <c r="A67" s="9">
        <v>524.9</v>
      </c>
      <c r="B67" s="10">
        <v>594.20000000000005</v>
      </c>
      <c r="C67" s="9">
        <v>522.1</v>
      </c>
      <c r="D67" s="9">
        <v>663.3</v>
      </c>
      <c r="E67" s="9">
        <v>658</v>
      </c>
      <c r="F67" s="10">
        <v>1000.9</v>
      </c>
      <c r="G67" s="10">
        <v>900.8</v>
      </c>
      <c r="H67" s="9">
        <v>797.6</v>
      </c>
      <c r="I67" s="10">
        <v>997</v>
      </c>
      <c r="J67" s="10">
        <v>487.3</v>
      </c>
      <c r="K67" s="10">
        <v>998.5</v>
      </c>
      <c r="L67" s="9">
        <v>527.5</v>
      </c>
      <c r="M67" s="9">
        <v>657</v>
      </c>
      <c r="N67" s="13">
        <v>0.04</v>
      </c>
    </row>
    <row r="68" spans="1:14">
      <c r="A68" s="9">
        <v>525.79999999999995</v>
      </c>
      <c r="B68" s="10">
        <v>594.6</v>
      </c>
      <c r="C68" s="9">
        <v>522.9</v>
      </c>
      <c r="D68" s="9">
        <v>664.1</v>
      </c>
      <c r="E68" s="9">
        <v>659.3</v>
      </c>
      <c r="F68" s="10">
        <v>1002.7</v>
      </c>
      <c r="G68" s="10">
        <v>902.4</v>
      </c>
      <c r="H68" s="9">
        <v>798.7</v>
      </c>
      <c r="I68" s="10">
        <v>998.4</v>
      </c>
      <c r="J68" s="10">
        <v>487.9</v>
      </c>
      <c r="K68" s="10">
        <v>999.5</v>
      </c>
      <c r="L68" s="9">
        <v>528.79999999999995</v>
      </c>
      <c r="M68" s="9">
        <v>657.8</v>
      </c>
      <c r="N68" s="13">
        <v>0.02</v>
      </c>
    </row>
    <row r="69" spans="1:14">
      <c r="A69" s="9">
        <v>526.1</v>
      </c>
      <c r="B69" s="10">
        <v>595.29999999999995</v>
      </c>
      <c r="C69" s="9">
        <v>523.1</v>
      </c>
      <c r="D69" s="9">
        <v>664.7</v>
      </c>
      <c r="E69" s="9">
        <v>659.6</v>
      </c>
      <c r="F69" s="10">
        <v>1003.6</v>
      </c>
      <c r="G69" s="10">
        <v>903.2</v>
      </c>
      <c r="H69" s="9">
        <v>799.4</v>
      </c>
      <c r="I69" s="10">
        <v>999.2</v>
      </c>
      <c r="J69" s="10">
        <v>488.2</v>
      </c>
      <c r="K69" s="10">
        <v>999.8</v>
      </c>
      <c r="L69" s="9">
        <v>529.20000000000005</v>
      </c>
      <c r="M69" s="9">
        <v>658.4</v>
      </c>
      <c r="N69" s="13">
        <v>0.01</v>
      </c>
    </row>
    <row r="70" spans="1:14">
      <c r="A70" s="9">
        <v>526.4</v>
      </c>
      <c r="B70" s="10">
        <v>596</v>
      </c>
      <c r="C70" s="9">
        <v>523.29999999999995</v>
      </c>
      <c r="D70" s="9">
        <v>665.3</v>
      </c>
      <c r="E70" s="9">
        <v>660</v>
      </c>
      <c r="F70" s="10">
        <v>1004.5</v>
      </c>
      <c r="G70" s="10">
        <v>904.1</v>
      </c>
      <c r="H70" s="9">
        <v>800</v>
      </c>
      <c r="I70" s="10">
        <v>1000</v>
      </c>
      <c r="J70" s="10">
        <v>488.5</v>
      </c>
      <c r="K70" s="10">
        <v>1000</v>
      </c>
      <c r="L70" s="9">
        <v>529.5</v>
      </c>
      <c r="M70" s="9">
        <v>659</v>
      </c>
      <c r="N70" s="13">
        <v>5.0000000000000001E-3</v>
      </c>
    </row>
    <row r="71" spans="1:14">
      <c r="N71" s="14"/>
    </row>
    <row r="72" spans="1:14">
      <c r="N72" s="14"/>
    </row>
  </sheetData>
  <sheetProtection algorithmName="SHA-512" hashValue="XbrHn7VgBrwt/prmV0oz/N0j1+Wh6Mwq5uFtvLNXzZ47bxbXQR9jcVmBOKTP3t0isSEE0oOhgrvLpclTRxV6Fg==" saltValue="HWyY1w88rnSTCR1C71Obfw==" spinCount="100000" sheet="1" objects="1" scenarios="1" selectLockedCells="1" selectUn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35"/>
  <sheetViews>
    <sheetView topLeftCell="A627" workbookViewId="0">
      <selection activeCell="B635" sqref="B635"/>
    </sheetView>
  </sheetViews>
  <sheetFormatPr defaultRowHeight="16.5"/>
  <cols>
    <col min="1" max="2" width="9" style="436"/>
  </cols>
  <sheetData>
    <row r="2" spans="1:2">
      <c r="A2" s="437" t="s">
        <v>1953</v>
      </c>
      <c r="B2" s="437" t="s">
        <v>14</v>
      </c>
    </row>
    <row r="3" spans="1:2">
      <c r="A3" s="436" t="s">
        <v>1255</v>
      </c>
      <c r="B3" s="436">
        <v>134</v>
      </c>
    </row>
    <row r="4" spans="1:2">
      <c r="A4" s="436" t="s">
        <v>1257</v>
      </c>
      <c r="B4" s="436">
        <v>132</v>
      </c>
    </row>
    <row r="5" spans="1:2">
      <c r="A5" s="436" t="s">
        <v>1258</v>
      </c>
      <c r="B5" s="436">
        <v>131</v>
      </c>
    </row>
    <row r="6" spans="1:2">
      <c r="A6" s="436" t="s">
        <v>1259</v>
      </c>
      <c r="B6" s="436">
        <v>130</v>
      </c>
    </row>
    <row r="7" spans="1:2">
      <c r="A7" s="436" t="s">
        <v>1260</v>
      </c>
      <c r="B7" s="436">
        <v>129</v>
      </c>
    </row>
    <row r="8" spans="1:2">
      <c r="A8" s="436" t="s">
        <v>1261</v>
      </c>
      <c r="B8" s="436">
        <v>128</v>
      </c>
    </row>
    <row r="9" spans="1:2">
      <c r="A9" s="436" t="s">
        <v>1262</v>
      </c>
      <c r="B9" s="436">
        <v>128</v>
      </c>
    </row>
    <row r="10" spans="1:2">
      <c r="A10" s="436" t="s">
        <v>1263</v>
      </c>
      <c r="B10" s="436">
        <v>127</v>
      </c>
    </row>
    <row r="11" spans="1:2">
      <c r="A11" s="436" t="s">
        <v>1264</v>
      </c>
      <c r="B11" s="436">
        <v>126</v>
      </c>
    </row>
    <row r="12" spans="1:2">
      <c r="A12" s="436" t="s">
        <v>1265</v>
      </c>
      <c r="B12" s="436">
        <v>125</v>
      </c>
    </row>
    <row r="13" spans="1:2">
      <c r="A13" s="436" t="s">
        <v>1266</v>
      </c>
      <c r="B13" s="436">
        <v>124</v>
      </c>
    </row>
    <row r="14" spans="1:2">
      <c r="A14" s="436" t="s">
        <v>1267</v>
      </c>
      <c r="B14" s="436">
        <v>123</v>
      </c>
    </row>
    <row r="15" spans="1:2">
      <c r="A15" s="436" t="s">
        <v>1268</v>
      </c>
      <c r="B15" s="436">
        <v>122</v>
      </c>
    </row>
    <row r="16" spans="1:2">
      <c r="A16" s="436" t="s">
        <v>1269</v>
      </c>
      <c r="B16" s="436">
        <v>121</v>
      </c>
    </row>
    <row r="17" spans="1:2">
      <c r="A17" s="436" t="s">
        <v>1270</v>
      </c>
      <c r="B17" s="436">
        <v>120</v>
      </c>
    </row>
    <row r="18" spans="1:2">
      <c r="A18" s="436" t="s">
        <v>1271</v>
      </c>
      <c r="B18" s="436">
        <v>119</v>
      </c>
    </row>
    <row r="19" spans="1:2">
      <c r="A19" s="436" t="s">
        <v>1272</v>
      </c>
      <c r="B19" s="436">
        <v>118</v>
      </c>
    </row>
    <row r="20" spans="1:2">
      <c r="A20" s="436" t="s">
        <v>1273</v>
      </c>
      <c r="B20" s="436">
        <v>117</v>
      </c>
    </row>
    <row r="21" spans="1:2">
      <c r="A21" s="436" t="s">
        <v>1274</v>
      </c>
      <c r="B21" s="436">
        <v>116</v>
      </c>
    </row>
    <row r="22" spans="1:2">
      <c r="A22" s="436" t="s">
        <v>1275</v>
      </c>
      <c r="B22" s="436">
        <v>115</v>
      </c>
    </row>
    <row r="23" spans="1:2">
      <c r="A23" s="436" t="s">
        <v>1276</v>
      </c>
      <c r="B23" s="436">
        <v>114</v>
      </c>
    </row>
    <row r="24" spans="1:2">
      <c r="A24" s="436" t="s">
        <v>1277</v>
      </c>
      <c r="B24" s="436">
        <v>113</v>
      </c>
    </row>
    <row r="25" spans="1:2">
      <c r="A25" s="436" t="s">
        <v>1278</v>
      </c>
      <c r="B25" s="436">
        <v>112</v>
      </c>
    </row>
    <row r="26" spans="1:2">
      <c r="A26" s="436" t="s">
        <v>1279</v>
      </c>
      <c r="B26" s="436">
        <v>111</v>
      </c>
    </row>
    <row r="27" spans="1:2">
      <c r="A27" s="436" t="s">
        <v>1280</v>
      </c>
      <c r="B27" s="436">
        <v>110</v>
      </c>
    </row>
    <row r="28" spans="1:2">
      <c r="A28" s="436" t="s">
        <v>1281</v>
      </c>
      <c r="B28" s="436">
        <v>110</v>
      </c>
    </row>
    <row r="29" spans="1:2">
      <c r="A29" s="436" t="s">
        <v>1282</v>
      </c>
      <c r="B29" s="436">
        <v>109</v>
      </c>
    </row>
    <row r="30" spans="1:2">
      <c r="A30" s="436" t="s">
        <v>1283</v>
      </c>
      <c r="B30" s="436">
        <v>108</v>
      </c>
    </row>
    <row r="31" spans="1:2">
      <c r="A31" s="436" t="s">
        <v>1284</v>
      </c>
      <c r="B31" s="436">
        <v>107</v>
      </c>
    </row>
    <row r="32" spans="1:2">
      <c r="A32" s="436" t="s">
        <v>1285</v>
      </c>
      <c r="B32" s="436">
        <v>106</v>
      </c>
    </row>
    <row r="33" spans="1:2">
      <c r="A33" s="436" t="s">
        <v>1286</v>
      </c>
      <c r="B33" s="436">
        <v>105</v>
      </c>
    </row>
    <row r="34" spans="1:2">
      <c r="A34" s="436" t="s">
        <v>1287</v>
      </c>
      <c r="B34" s="436">
        <v>104</v>
      </c>
    </row>
    <row r="35" spans="1:2">
      <c r="A35" s="436" t="s">
        <v>1288</v>
      </c>
      <c r="B35" s="436">
        <v>103</v>
      </c>
    </row>
    <row r="36" spans="1:2">
      <c r="A36" s="436" t="s">
        <v>1289</v>
      </c>
      <c r="B36" s="436">
        <v>102</v>
      </c>
    </row>
    <row r="37" spans="1:2">
      <c r="A37" s="436" t="s">
        <v>1290</v>
      </c>
      <c r="B37" s="436">
        <v>101</v>
      </c>
    </row>
    <row r="38" spans="1:2">
      <c r="A38" s="436" t="s">
        <v>1291</v>
      </c>
      <c r="B38" s="436">
        <v>100</v>
      </c>
    </row>
    <row r="39" spans="1:2">
      <c r="A39" s="436" t="s">
        <v>1292</v>
      </c>
      <c r="B39" s="436">
        <v>99</v>
      </c>
    </row>
    <row r="40" spans="1:2">
      <c r="A40" s="436" t="s">
        <v>1293</v>
      </c>
      <c r="B40" s="436">
        <v>98</v>
      </c>
    </row>
    <row r="41" spans="1:2">
      <c r="A41" s="436" t="s">
        <v>1294</v>
      </c>
      <c r="B41" s="436">
        <v>97</v>
      </c>
    </row>
    <row r="42" spans="1:2">
      <c r="A42" s="436" t="s">
        <v>1295</v>
      </c>
      <c r="B42" s="436">
        <v>96</v>
      </c>
    </row>
    <row r="43" spans="1:2">
      <c r="A43" s="436" t="s">
        <v>1296</v>
      </c>
      <c r="B43" s="436">
        <v>95</v>
      </c>
    </row>
    <row r="44" spans="1:2">
      <c r="A44" s="436" t="s">
        <v>1297</v>
      </c>
      <c r="B44" s="436">
        <v>94</v>
      </c>
    </row>
    <row r="45" spans="1:2">
      <c r="A45" s="436" t="s">
        <v>1298</v>
      </c>
      <c r="B45" s="436">
        <v>93</v>
      </c>
    </row>
    <row r="46" spans="1:2">
      <c r="A46" s="436" t="s">
        <v>1299</v>
      </c>
      <c r="B46" s="436">
        <v>92</v>
      </c>
    </row>
    <row r="47" spans="1:2">
      <c r="A47" s="436" t="s">
        <v>1300</v>
      </c>
      <c r="B47" s="436">
        <v>92</v>
      </c>
    </row>
    <row r="48" spans="1:2">
      <c r="A48" s="436" t="s">
        <v>1301</v>
      </c>
      <c r="B48" s="436">
        <v>91</v>
      </c>
    </row>
    <row r="49" spans="1:2">
      <c r="A49" s="436" t="s">
        <v>1302</v>
      </c>
      <c r="B49" s="436">
        <v>90</v>
      </c>
    </row>
    <row r="50" spans="1:2">
      <c r="A50" s="436" t="s">
        <v>1303</v>
      </c>
      <c r="B50" s="436">
        <v>89</v>
      </c>
    </row>
    <row r="51" spans="1:2">
      <c r="A51" s="436" t="s">
        <v>1304</v>
      </c>
      <c r="B51" s="436">
        <v>88</v>
      </c>
    </row>
    <row r="52" spans="1:2">
      <c r="A52" s="436" t="s">
        <v>1305</v>
      </c>
      <c r="B52" s="436">
        <v>87</v>
      </c>
    </row>
    <row r="53" spans="1:2">
      <c r="A53" s="436" t="s">
        <v>1306</v>
      </c>
      <c r="B53" s="436">
        <v>86</v>
      </c>
    </row>
    <row r="54" spans="1:2">
      <c r="A54" s="436" t="s">
        <v>1307</v>
      </c>
      <c r="B54" s="436">
        <v>85</v>
      </c>
    </row>
    <row r="55" spans="1:2">
      <c r="A55" s="436" t="s">
        <v>1308</v>
      </c>
      <c r="B55" s="436">
        <v>84</v>
      </c>
    </row>
    <row r="56" spans="1:2">
      <c r="A56" s="436" t="s">
        <v>1309</v>
      </c>
      <c r="B56" s="436">
        <v>83</v>
      </c>
    </row>
    <row r="57" spans="1:2">
      <c r="A57" s="436" t="s">
        <v>1310</v>
      </c>
      <c r="B57" s="436">
        <v>82</v>
      </c>
    </row>
    <row r="58" spans="1:2">
      <c r="A58" s="436" t="s">
        <v>1311</v>
      </c>
      <c r="B58" s="436">
        <v>81</v>
      </c>
    </row>
    <row r="59" spans="1:2">
      <c r="A59" s="436" t="s">
        <v>1312</v>
      </c>
      <c r="B59" s="436">
        <v>80</v>
      </c>
    </row>
    <row r="60" spans="1:2">
      <c r="A60" s="436" t="s">
        <v>1313</v>
      </c>
      <c r="B60" s="436">
        <v>79</v>
      </c>
    </row>
    <row r="61" spans="1:2">
      <c r="A61" s="436" t="s">
        <v>1314</v>
      </c>
      <c r="B61" s="436">
        <v>78</v>
      </c>
    </row>
    <row r="62" spans="1:2">
      <c r="A62" s="436" t="s">
        <v>2938</v>
      </c>
      <c r="B62" s="436">
        <v>77</v>
      </c>
    </row>
    <row r="63" spans="1:2">
      <c r="A63" s="436" t="s">
        <v>1315</v>
      </c>
      <c r="B63" s="436">
        <v>76</v>
      </c>
    </row>
    <row r="64" spans="1:2">
      <c r="A64" s="436" t="s">
        <v>2939</v>
      </c>
      <c r="B64" s="436">
        <v>75</v>
      </c>
    </row>
    <row r="65" spans="1:2">
      <c r="A65" s="436" t="s">
        <v>2940</v>
      </c>
      <c r="B65" s="436">
        <v>74</v>
      </c>
    </row>
    <row r="66" spans="1:2">
      <c r="A66" s="436" t="s">
        <v>2941</v>
      </c>
      <c r="B66" s="436">
        <v>74</v>
      </c>
    </row>
    <row r="67" spans="1:2">
      <c r="A67" s="436" t="s">
        <v>2942</v>
      </c>
      <c r="B67" s="436">
        <v>73</v>
      </c>
    </row>
    <row r="68" spans="1:2">
      <c r="A68" s="436" t="s">
        <v>2943</v>
      </c>
      <c r="B68" s="436">
        <v>72</v>
      </c>
    </row>
    <row r="69" spans="1:2">
      <c r="A69" s="436" t="s">
        <v>2944</v>
      </c>
      <c r="B69" s="436">
        <v>71</v>
      </c>
    </row>
    <row r="70" spans="1:2">
      <c r="A70" s="436" t="s">
        <v>2945</v>
      </c>
      <c r="B70" s="436">
        <v>70</v>
      </c>
    </row>
    <row r="71" spans="1:2">
      <c r="A71" s="436" t="s">
        <v>2946</v>
      </c>
      <c r="B71" s="436">
        <v>69</v>
      </c>
    </row>
    <row r="72" spans="1:2">
      <c r="A72" s="436" t="s">
        <v>2947</v>
      </c>
      <c r="B72" s="436">
        <v>68</v>
      </c>
    </row>
    <row r="73" spans="1:2">
      <c r="A73" s="436" t="s">
        <v>2948</v>
      </c>
      <c r="B73" s="436">
        <v>67</v>
      </c>
    </row>
    <row r="74" spans="1:2">
      <c r="A74" s="436" t="s">
        <v>2949</v>
      </c>
      <c r="B74" s="436">
        <v>66</v>
      </c>
    </row>
    <row r="75" spans="1:2">
      <c r="A75" s="436" t="s">
        <v>2950</v>
      </c>
      <c r="B75" s="436">
        <v>65</v>
      </c>
    </row>
    <row r="76" spans="1:2">
      <c r="A76" s="436" t="s">
        <v>2951</v>
      </c>
      <c r="B76" s="436">
        <v>64</v>
      </c>
    </row>
    <row r="77" spans="1:2">
      <c r="A77" s="436" t="s">
        <v>2952</v>
      </c>
      <c r="B77" s="436">
        <v>63</v>
      </c>
    </row>
    <row r="78" spans="1:2">
      <c r="A78" s="436" t="s">
        <v>2953</v>
      </c>
      <c r="B78" s="436">
        <v>62</v>
      </c>
    </row>
    <row r="79" spans="1:2">
      <c r="A79" s="436" t="s">
        <v>2954</v>
      </c>
      <c r="B79" s="436">
        <v>61</v>
      </c>
    </row>
    <row r="80" spans="1:2">
      <c r="A80" s="436" t="s">
        <v>2955</v>
      </c>
      <c r="B80" s="436">
        <v>60</v>
      </c>
    </row>
    <row r="81" spans="1:2">
      <c r="A81" s="436" t="s">
        <v>2956</v>
      </c>
      <c r="B81" s="436">
        <v>59</v>
      </c>
    </row>
    <row r="82" spans="1:2">
      <c r="A82" s="436" t="s">
        <v>2957</v>
      </c>
      <c r="B82" s="436">
        <v>58</v>
      </c>
    </row>
    <row r="83" spans="1:2">
      <c r="A83" s="436" t="s">
        <v>2958</v>
      </c>
      <c r="B83" s="436">
        <v>57</v>
      </c>
    </row>
    <row r="84" spans="1:2">
      <c r="A84" s="436" t="s">
        <v>2959</v>
      </c>
      <c r="B84" s="436">
        <v>56</v>
      </c>
    </row>
    <row r="85" spans="1:2">
      <c r="A85" s="436" t="s">
        <v>2960</v>
      </c>
      <c r="B85" s="436">
        <v>56</v>
      </c>
    </row>
    <row r="86" spans="1:2">
      <c r="A86" s="436" t="s">
        <v>2961</v>
      </c>
      <c r="B86" s="436">
        <v>55</v>
      </c>
    </row>
    <row r="87" spans="1:2">
      <c r="A87" s="436" t="s">
        <v>2962</v>
      </c>
      <c r="B87" s="436">
        <v>54</v>
      </c>
    </row>
    <row r="88" spans="1:2">
      <c r="A88" s="436" t="s">
        <v>2963</v>
      </c>
      <c r="B88" s="436">
        <v>53</v>
      </c>
    </row>
    <row r="89" spans="1:2">
      <c r="A89" s="436" t="s">
        <v>2964</v>
      </c>
      <c r="B89" s="436">
        <v>52</v>
      </c>
    </row>
    <row r="90" spans="1:2">
      <c r="A90" s="436" t="s">
        <v>2965</v>
      </c>
      <c r="B90" s="436">
        <v>51</v>
      </c>
    </row>
    <row r="91" spans="1:2">
      <c r="A91" s="436" t="s">
        <v>2966</v>
      </c>
      <c r="B91" s="436">
        <v>50</v>
      </c>
    </row>
    <row r="92" spans="1:2">
      <c r="A92" s="436" t="s">
        <v>2967</v>
      </c>
      <c r="B92" s="436">
        <v>49</v>
      </c>
    </row>
    <row r="93" spans="1:2">
      <c r="A93" s="436" t="s">
        <v>2968</v>
      </c>
      <c r="B93" s="436">
        <v>48</v>
      </c>
    </row>
    <row r="94" spans="1:2">
      <c r="A94" s="436" t="s">
        <v>2969</v>
      </c>
      <c r="B94" s="436">
        <v>47</v>
      </c>
    </row>
    <row r="95" spans="1:2">
      <c r="A95" s="436" t="s">
        <v>2970</v>
      </c>
      <c r="B95" s="436">
        <v>46</v>
      </c>
    </row>
    <row r="96" spans="1:2">
      <c r="A96" s="436" t="s">
        <v>2971</v>
      </c>
      <c r="B96" s="436">
        <v>45</v>
      </c>
    </row>
    <row r="97" spans="1:2">
      <c r="A97" s="436" t="s">
        <v>2972</v>
      </c>
      <c r="B97" s="436">
        <v>44</v>
      </c>
    </row>
    <row r="98" spans="1:2">
      <c r="A98" s="436" t="s">
        <v>2973</v>
      </c>
      <c r="B98" s="436">
        <v>43</v>
      </c>
    </row>
    <row r="99" spans="1:2">
      <c r="A99" s="436" t="s">
        <v>2974</v>
      </c>
      <c r="B99" s="436">
        <v>42</v>
      </c>
    </row>
    <row r="100" spans="1:2">
      <c r="A100" s="436" t="s">
        <v>2975</v>
      </c>
      <c r="B100" s="436">
        <v>41</v>
      </c>
    </row>
    <row r="101" spans="1:2">
      <c r="A101" s="436" t="s">
        <v>2976</v>
      </c>
      <c r="B101" s="436">
        <v>39</v>
      </c>
    </row>
    <row r="102" spans="1:2">
      <c r="A102" s="436" t="s">
        <v>2977</v>
      </c>
      <c r="B102" s="436">
        <v>136</v>
      </c>
    </row>
    <row r="103" spans="1:2">
      <c r="A103" s="436" t="s">
        <v>2978</v>
      </c>
      <c r="B103" s="436">
        <v>134</v>
      </c>
    </row>
    <row r="104" spans="1:2">
      <c r="A104" s="436" t="s">
        <v>2979</v>
      </c>
      <c r="B104" s="436">
        <v>133</v>
      </c>
    </row>
    <row r="105" spans="1:2">
      <c r="A105" s="436" t="s">
        <v>2980</v>
      </c>
      <c r="B105" s="436">
        <v>132</v>
      </c>
    </row>
    <row r="106" spans="1:2">
      <c r="A106" s="436" t="s">
        <v>2981</v>
      </c>
      <c r="B106" s="436">
        <v>131</v>
      </c>
    </row>
    <row r="107" spans="1:2">
      <c r="A107" s="436" t="s">
        <v>2982</v>
      </c>
      <c r="B107" s="436">
        <v>130</v>
      </c>
    </row>
    <row r="108" spans="1:2">
      <c r="A108" s="436" t="s">
        <v>2983</v>
      </c>
      <c r="B108" s="436">
        <v>129</v>
      </c>
    </row>
    <row r="109" spans="1:2">
      <c r="A109" s="436" t="s">
        <v>2984</v>
      </c>
      <c r="B109" s="436">
        <v>128</v>
      </c>
    </row>
    <row r="110" spans="1:2">
      <c r="A110" s="436" t="s">
        <v>2985</v>
      </c>
      <c r="B110" s="436">
        <v>127</v>
      </c>
    </row>
    <row r="111" spans="1:2">
      <c r="A111" s="436" t="s">
        <v>2986</v>
      </c>
      <c r="B111" s="436">
        <v>126</v>
      </c>
    </row>
    <row r="112" spans="1:2">
      <c r="A112" s="436" t="s">
        <v>2987</v>
      </c>
      <c r="B112" s="436">
        <v>125</v>
      </c>
    </row>
    <row r="113" spans="1:2">
      <c r="A113" s="436" t="s">
        <v>2988</v>
      </c>
      <c r="B113" s="436">
        <v>124</v>
      </c>
    </row>
    <row r="114" spans="1:2">
      <c r="A114" s="436" t="s">
        <v>2989</v>
      </c>
      <c r="B114" s="436">
        <v>123</v>
      </c>
    </row>
    <row r="115" spans="1:2">
      <c r="A115" s="436" t="s">
        <v>2990</v>
      </c>
      <c r="B115" s="436">
        <v>122</v>
      </c>
    </row>
    <row r="116" spans="1:2">
      <c r="A116" s="436" t="s">
        <v>2991</v>
      </c>
      <c r="B116" s="436">
        <v>121</v>
      </c>
    </row>
    <row r="117" spans="1:2">
      <c r="A117" s="436" t="s">
        <v>2992</v>
      </c>
      <c r="B117" s="436">
        <v>120</v>
      </c>
    </row>
    <row r="118" spans="1:2">
      <c r="A118" s="436" t="s">
        <v>2993</v>
      </c>
      <c r="B118" s="436">
        <v>119</v>
      </c>
    </row>
    <row r="119" spans="1:2">
      <c r="A119" s="436" t="s">
        <v>2994</v>
      </c>
      <c r="B119" s="436">
        <v>118</v>
      </c>
    </row>
    <row r="120" spans="1:2">
      <c r="A120" s="436" t="s">
        <v>2995</v>
      </c>
      <c r="B120" s="436">
        <v>117</v>
      </c>
    </row>
    <row r="121" spans="1:2">
      <c r="A121" s="436" t="s">
        <v>2996</v>
      </c>
      <c r="B121" s="436">
        <v>116</v>
      </c>
    </row>
    <row r="122" spans="1:2">
      <c r="A122" s="436" t="s">
        <v>2997</v>
      </c>
      <c r="B122" s="436">
        <v>115</v>
      </c>
    </row>
    <row r="123" spans="1:2">
      <c r="A123" s="436" t="s">
        <v>2998</v>
      </c>
      <c r="B123" s="436">
        <v>114</v>
      </c>
    </row>
    <row r="124" spans="1:2">
      <c r="A124" s="436" t="s">
        <v>2999</v>
      </c>
      <c r="B124" s="436">
        <v>113</v>
      </c>
    </row>
    <row r="125" spans="1:2">
      <c r="A125" s="436" t="s">
        <v>3000</v>
      </c>
      <c r="B125" s="436">
        <v>112</v>
      </c>
    </row>
    <row r="126" spans="1:2">
      <c r="A126" s="436" t="s">
        <v>3001</v>
      </c>
      <c r="B126" s="436">
        <v>111</v>
      </c>
    </row>
    <row r="127" spans="1:2">
      <c r="A127" s="436" t="s">
        <v>3002</v>
      </c>
      <c r="B127" s="436">
        <v>110</v>
      </c>
    </row>
    <row r="128" spans="1:2">
      <c r="A128" s="436" t="s">
        <v>3003</v>
      </c>
      <c r="B128" s="436">
        <v>109</v>
      </c>
    </row>
    <row r="129" spans="1:2">
      <c r="A129" s="436" t="s">
        <v>3004</v>
      </c>
      <c r="B129" s="436">
        <v>108</v>
      </c>
    </row>
    <row r="130" spans="1:2">
      <c r="A130" s="436" t="s">
        <v>3005</v>
      </c>
      <c r="B130" s="436">
        <v>107</v>
      </c>
    </row>
    <row r="131" spans="1:2">
      <c r="A131" s="436" t="s">
        <v>3006</v>
      </c>
      <c r="B131" s="436">
        <v>106</v>
      </c>
    </row>
    <row r="132" spans="1:2">
      <c r="A132" s="436" t="s">
        <v>3007</v>
      </c>
      <c r="B132" s="436">
        <v>105</v>
      </c>
    </row>
    <row r="133" spans="1:2">
      <c r="A133" s="436" t="s">
        <v>3008</v>
      </c>
      <c r="B133" s="436">
        <v>104</v>
      </c>
    </row>
    <row r="134" spans="1:2">
      <c r="A134" s="436" t="s">
        <v>3009</v>
      </c>
      <c r="B134" s="436">
        <v>103</v>
      </c>
    </row>
    <row r="135" spans="1:2">
      <c r="A135" s="436" t="s">
        <v>3010</v>
      </c>
      <c r="B135" s="436">
        <v>102</v>
      </c>
    </row>
    <row r="136" spans="1:2">
      <c r="A136" s="436" t="s">
        <v>3011</v>
      </c>
      <c r="B136" s="436">
        <v>101</v>
      </c>
    </row>
    <row r="137" spans="1:2">
      <c r="A137" s="436" t="s">
        <v>3012</v>
      </c>
      <c r="B137" s="436">
        <v>100</v>
      </c>
    </row>
    <row r="138" spans="1:2">
      <c r="A138" s="436" t="s">
        <v>3013</v>
      </c>
      <c r="B138" s="436">
        <v>99</v>
      </c>
    </row>
    <row r="139" spans="1:2">
      <c r="A139" s="436" t="s">
        <v>3014</v>
      </c>
      <c r="B139" s="436">
        <v>98</v>
      </c>
    </row>
    <row r="140" spans="1:2">
      <c r="A140" s="436" t="s">
        <v>3015</v>
      </c>
      <c r="B140" s="436">
        <v>97</v>
      </c>
    </row>
    <row r="141" spans="1:2">
      <c r="A141" s="436" t="s">
        <v>3016</v>
      </c>
      <c r="B141" s="436">
        <v>96</v>
      </c>
    </row>
    <row r="142" spans="1:2">
      <c r="A142" s="436" t="s">
        <v>3017</v>
      </c>
      <c r="B142" s="436">
        <v>95</v>
      </c>
    </row>
    <row r="143" spans="1:2">
      <c r="A143" s="436" t="s">
        <v>3018</v>
      </c>
      <c r="B143" s="436">
        <v>94</v>
      </c>
    </row>
    <row r="144" spans="1:2">
      <c r="A144" s="436" t="s">
        <v>3019</v>
      </c>
      <c r="B144" s="436">
        <v>93</v>
      </c>
    </row>
    <row r="145" spans="1:2">
      <c r="A145" s="436" t="s">
        <v>3020</v>
      </c>
      <c r="B145" s="436">
        <v>92</v>
      </c>
    </row>
    <row r="146" spans="1:2">
      <c r="A146" s="436" t="s">
        <v>3021</v>
      </c>
      <c r="B146" s="436">
        <v>91</v>
      </c>
    </row>
    <row r="147" spans="1:2">
      <c r="A147" s="436" t="s">
        <v>3022</v>
      </c>
      <c r="B147" s="436">
        <v>90</v>
      </c>
    </row>
    <row r="148" spans="1:2">
      <c r="A148" s="436" t="s">
        <v>3023</v>
      </c>
      <c r="B148" s="436">
        <v>89</v>
      </c>
    </row>
    <row r="149" spans="1:2">
      <c r="A149" s="436" t="s">
        <v>3024</v>
      </c>
      <c r="B149" s="436">
        <v>88</v>
      </c>
    </row>
    <row r="150" spans="1:2">
      <c r="A150" s="436" t="s">
        <v>3025</v>
      </c>
      <c r="B150" s="436">
        <v>87</v>
      </c>
    </row>
    <row r="151" spans="1:2">
      <c r="A151" s="436" t="s">
        <v>3026</v>
      </c>
      <c r="B151" s="436">
        <v>86</v>
      </c>
    </row>
    <row r="152" spans="1:2">
      <c r="A152" s="436" t="s">
        <v>3027</v>
      </c>
      <c r="B152" s="436">
        <v>85</v>
      </c>
    </row>
    <row r="153" spans="1:2">
      <c r="A153" s="436" t="s">
        <v>3028</v>
      </c>
      <c r="B153" s="436">
        <v>84</v>
      </c>
    </row>
    <row r="154" spans="1:2">
      <c r="A154" s="436" t="s">
        <v>3029</v>
      </c>
      <c r="B154" s="436">
        <v>83</v>
      </c>
    </row>
    <row r="155" spans="1:2">
      <c r="A155" s="436" t="s">
        <v>3030</v>
      </c>
      <c r="B155" s="436">
        <v>82</v>
      </c>
    </row>
    <row r="156" spans="1:2">
      <c r="A156" s="436" t="s">
        <v>3031</v>
      </c>
      <c r="B156" s="436">
        <v>81</v>
      </c>
    </row>
    <row r="157" spans="1:2">
      <c r="A157" s="436" t="s">
        <v>3032</v>
      </c>
      <c r="B157" s="436">
        <v>80</v>
      </c>
    </row>
    <row r="158" spans="1:2">
      <c r="A158" s="436" t="s">
        <v>3033</v>
      </c>
      <c r="B158" s="436">
        <v>79</v>
      </c>
    </row>
    <row r="159" spans="1:2">
      <c r="A159" s="436" t="s">
        <v>3034</v>
      </c>
      <c r="B159" s="436">
        <v>78</v>
      </c>
    </row>
    <row r="160" spans="1:2">
      <c r="A160" s="436" t="s">
        <v>3035</v>
      </c>
      <c r="B160" s="436">
        <v>77</v>
      </c>
    </row>
    <row r="161" spans="1:2">
      <c r="A161" s="436" t="s">
        <v>3036</v>
      </c>
      <c r="B161" s="436">
        <v>76</v>
      </c>
    </row>
    <row r="162" spans="1:2">
      <c r="A162" s="436" t="s">
        <v>3037</v>
      </c>
      <c r="B162" s="436">
        <v>75</v>
      </c>
    </row>
    <row r="163" spans="1:2">
      <c r="A163" s="436" t="s">
        <v>3038</v>
      </c>
      <c r="B163" s="436">
        <v>74</v>
      </c>
    </row>
    <row r="164" spans="1:2">
      <c r="A164" s="436" t="s">
        <v>3039</v>
      </c>
      <c r="B164" s="436">
        <v>73</v>
      </c>
    </row>
    <row r="165" spans="1:2">
      <c r="A165" s="436" t="s">
        <v>3040</v>
      </c>
      <c r="B165" s="436">
        <v>72</v>
      </c>
    </row>
    <row r="166" spans="1:2">
      <c r="A166" s="436" t="s">
        <v>3041</v>
      </c>
      <c r="B166" s="436">
        <v>71</v>
      </c>
    </row>
    <row r="167" spans="1:2">
      <c r="A167" s="436" t="s">
        <v>3042</v>
      </c>
      <c r="B167" s="436">
        <v>70</v>
      </c>
    </row>
    <row r="168" spans="1:2">
      <c r="A168" s="436" t="s">
        <v>3043</v>
      </c>
      <c r="B168" s="436">
        <v>69</v>
      </c>
    </row>
    <row r="169" spans="1:2">
      <c r="A169" s="436" t="s">
        <v>3044</v>
      </c>
      <c r="B169" s="436">
        <v>68</v>
      </c>
    </row>
    <row r="170" spans="1:2">
      <c r="A170" s="436" t="s">
        <v>3045</v>
      </c>
      <c r="B170" s="436">
        <v>67</v>
      </c>
    </row>
    <row r="171" spans="1:2">
      <c r="A171" s="436" t="s">
        <v>3046</v>
      </c>
      <c r="B171" s="436">
        <v>66</v>
      </c>
    </row>
    <row r="172" spans="1:2">
      <c r="A172" s="436" t="s">
        <v>3047</v>
      </c>
      <c r="B172" s="436">
        <v>65</v>
      </c>
    </row>
    <row r="173" spans="1:2">
      <c r="A173" s="436" t="s">
        <v>3048</v>
      </c>
      <c r="B173" s="436">
        <v>64</v>
      </c>
    </row>
    <row r="174" spans="1:2">
      <c r="A174" s="436" t="s">
        <v>3049</v>
      </c>
      <c r="B174" s="436">
        <v>63</v>
      </c>
    </row>
    <row r="175" spans="1:2">
      <c r="A175" s="436" t="s">
        <v>3050</v>
      </c>
      <c r="B175" s="436">
        <v>62</v>
      </c>
    </row>
    <row r="176" spans="1:2">
      <c r="A176" s="436" t="s">
        <v>3051</v>
      </c>
      <c r="B176" s="436">
        <v>61</v>
      </c>
    </row>
    <row r="177" spans="1:2">
      <c r="A177" s="436" t="s">
        <v>3052</v>
      </c>
      <c r="B177" s="436">
        <v>60</v>
      </c>
    </row>
    <row r="178" spans="1:2">
      <c r="A178" s="436" t="s">
        <v>3053</v>
      </c>
      <c r="B178" s="436">
        <v>59</v>
      </c>
    </row>
    <row r="179" spans="1:2">
      <c r="A179" s="436" t="s">
        <v>3054</v>
      </c>
      <c r="B179" s="436">
        <v>58</v>
      </c>
    </row>
    <row r="180" spans="1:2">
      <c r="A180" s="436" t="s">
        <v>3055</v>
      </c>
      <c r="B180" s="436">
        <v>57</v>
      </c>
    </row>
    <row r="181" spans="1:2">
      <c r="A181" s="436" t="s">
        <v>3056</v>
      </c>
      <c r="B181" s="436">
        <v>56</v>
      </c>
    </row>
    <row r="182" spans="1:2">
      <c r="A182" s="436" t="s">
        <v>3057</v>
      </c>
      <c r="B182" s="436">
        <v>55</v>
      </c>
    </row>
    <row r="183" spans="1:2">
      <c r="A183" s="436" t="s">
        <v>3058</v>
      </c>
      <c r="B183" s="436">
        <v>54</v>
      </c>
    </row>
    <row r="184" spans="1:2">
      <c r="A184" s="436" t="s">
        <v>3059</v>
      </c>
      <c r="B184" s="436">
        <v>53</v>
      </c>
    </row>
    <row r="185" spans="1:2">
      <c r="A185" s="436" t="s">
        <v>3060</v>
      </c>
      <c r="B185" s="436">
        <v>52</v>
      </c>
    </row>
    <row r="186" spans="1:2">
      <c r="A186" s="436" t="s">
        <v>3061</v>
      </c>
      <c r="B186" s="436">
        <v>51</v>
      </c>
    </row>
    <row r="187" spans="1:2">
      <c r="A187" s="436" t="s">
        <v>3062</v>
      </c>
      <c r="B187" s="436">
        <v>50</v>
      </c>
    </row>
    <row r="188" spans="1:2">
      <c r="A188" s="436" t="s">
        <v>3063</v>
      </c>
      <c r="B188" s="436">
        <v>49</v>
      </c>
    </row>
    <row r="189" spans="1:2">
      <c r="A189" s="436" t="s">
        <v>3064</v>
      </c>
      <c r="B189" s="436">
        <v>48</v>
      </c>
    </row>
    <row r="190" spans="1:2">
      <c r="A190" s="436" t="s">
        <v>3065</v>
      </c>
      <c r="B190" s="436">
        <v>47</v>
      </c>
    </row>
    <row r="191" spans="1:2">
      <c r="A191" s="436" t="s">
        <v>3066</v>
      </c>
      <c r="B191" s="436">
        <v>46</v>
      </c>
    </row>
    <row r="192" spans="1:2">
      <c r="A192" s="436" t="s">
        <v>3067</v>
      </c>
      <c r="B192" s="436">
        <v>45</v>
      </c>
    </row>
    <row r="193" spans="1:2">
      <c r="A193" s="436" t="s">
        <v>3068</v>
      </c>
      <c r="B193" s="436">
        <v>44</v>
      </c>
    </row>
    <row r="194" spans="1:2">
      <c r="A194" s="436" t="s">
        <v>3069</v>
      </c>
      <c r="B194" s="436">
        <v>43</v>
      </c>
    </row>
    <row r="195" spans="1:2">
      <c r="A195" s="436" t="s">
        <v>3070</v>
      </c>
      <c r="B195" s="436">
        <v>42</v>
      </c>
    </row>
    <row r="196" spans="1:2">
      <c r="A196" s="436" t="s">
        <v>3071</v>
      </c>
      <c r="B196" s="436">
        <v>41</v>
      </c>
    </row>
    <row r="197" spans="1:2">
      <c r="A197" s="436" t="s">
        <v>3072</v>
      </c>
      <c r="B197" s="436">
        <v>40</v>
      </c>
    </row>
    <row r="198" spans="1:2">
      <c r="A198" s="436" t="s">
        <v>3073</v>
      </c>
      <c r="B198" s="436">
        <v>39</v>
      </c>
    </row>
    <row r="199" spans="1:2">
      <c r="A199" s="436" t="s">
        <v>3074</v>
      </c>
      <c r="B199" s="436">
        <v>38</v>
      </c>
    </row>
    <row r="200" spans="1:2">
      <c r="A200" s="436" t="s">
        <v>3075</v>
      </c>
      <c r="B200" s="436">
        <v>36</v>
      </c>
    </row>
    <row r="201" spans="1:2">
      <c r="A201" s="436" t="s">
        <v>1355</v>
      </c>
      <c r="B201" s="436">
        <v>139</v>
      </c>
    </row>
    <row r="202" spans="1:2">
      <c r="A202" s="436" t="s">
        <v>1357</v>
      </c>
      <c r="B202" s="436">
        <v>138</v>
      </c>
    </row>
    <row r="203" spans="1:2">
      <c r="A203" s="436" t="s">
        <v>1358</v>
      </c>
      <c r="B203" s="436">
        <v>137</v>
      </c>
    </row>
    <row r="204" spans="1:2">
      <c r="A204" s="436" t="s">
        <v>1359</v>
      </c>
      <c r="B204" s="436">
        <v>136</v>
      </c>
    </row>
    <row r="205" spans="1:2">
      <c r="A205" s="436" t="s">
        <v>1360</v>
      </c>
      <c r="B205" s="436">
        <v>136</v>
      </c>
    </row>
    <row r="206" spans="1:2">
      <c r="A206" s="436" t="s">
        <v>1361</v>
      </c>
      <c r="B206" s="436">
        <v>135</v>
      </c>
    </row>
    <row r="207" spans="1:2">
      <c r="A207" s="436" t="s">
        <v>1362</v>
      </c>
      <c r="B207" s="436">
        <v>134</v>
      </c>
    </row>
    <row r="208" spans="1:2">
      <c r="A208" s="436" t="s">
        <v>1363</v>
      </c>
      <c r="B208" s="436">
        <v>133</v>
      </c>
    </row>
    <row r="209" spans="1:2">
      <c r="A209" s="436" t="s">
        <v>1364</v>
      </c>
      <c r="B209" s="436">
        <v>133</v>
      </c>
    </row>
    <row r="210" spans="1:2">
      <c r="A210" s="436" t="s">
        <v>1365</v>
      </c>
      <c r="B210" s="436">
        <v>132</v>
      </c>
    </row>
    <row r="211" spans="1:2">
      <c r="A211" s="436" t="s">
        <v>1366</v>
      </c>
      <c r="B211" s="436">
        <v>131</v>
      </c>
    </row>
    <row r="212" spans="1:2">
      <c r="A212" s="436" t="s">
        <v>1367</v>
      </c>
      <c r="B212" s="436">
        <v>130</v>
      </c>
    </row>
    <row r="213" spans="1:2">
      <c r="A213" s="436" t="s">
        <v>1368</v>
      </c>
      <c r="B213" s="436">
        <v>130</v>
      </c>
    </row>
    <row r="214" spans="1:2">
      <c r="A214" s="436" t="s">
        <v>1369</v>
      </c>
      <c r="B214" s="436">
        <v>129</v>
      </c>
    </row>
    <row r="215" spans="1:2">
      <c r="A215" s="436" t="s">
        <v>1370</v>
      </c>
      <c r="B215" s="436">
        <v>128</v>
      </c>
    </row>
    <row r="216" spans="1:2">
      <c r="A216" s="436" t="s">
        <v>1371</v>
      </c>
      <c r="B216" s="436">
        <v>127</v>
      </c>
    </row>
    <row r="217" spans="1:2">
      <c r="A217" s="436" t="s">
        <v>1372</v>
      </c>
      <c r="B217" s="436">
        <v>126</v>
      </c>
    </row>
    <row r="218" spans="1:2">
      <c r="A218" s="436" t="s">
        <v>1373</v>
      </c>
      <c r="B218" s="436">
        <v>126</v>
      </c>
    </row>
    <row r="219" spans="1:2">
      <c r="A219" s="436" t="s">
        <v>1374</v>
      </c>
      <c r="B219" s="436">
        <v>125</v>
      </c>
    </row>
    <row r="220" spans="1:2">
      <c r="A220" s="436" t="s">
        <v>1375</v>
      </c>
      <c r="B220" s="436">
        <v>124</v>
      </c>
    </row>
    <row r="221" spans="1:2">
      <c r="A221" s="436" t="s">
        <v>1376</v>
      </c>
      <c r="B221" s="436">
        <v>123</v>
      </c>
    </row>
    <row r="222" spans="1:2">
      <c r="A222" s="436" t="s">
        <v>1377</v>
      </c>
      <c r="B222" s="436">
        <v>123</v>
      </c>
    </row>
    <row r="223" spans="1:2">
      <c r="A223" s="436" t="s">
        <v>1378</v>
      </c>
      <c r="B223" s="436">
        <v>122</v>
      </c>
    </row>
    <row r="224" spans="1:2">
      <c r="A224" s="436" t="s">
        <v>1379</v>
      </c>
      <c r="B224" s="436">
        <v>121</v>
      </c>
    </row>
    <row r="225" spans="1:2">
      <c r="A225" s="436" t="s">
        <v>1380</v>
      </c>
      <c r="B225" s="436">
        <v>120</v>
      </c>
    </row>
    <row r="226" spans="1:2">
      <c r="A226" s="436" t="s">
        <v>1381</v>
      </c>
      <c r="B226" s="436">
        <v>120</v>
      </c>
    </row>
    <row r="227" spans="1:2">
      <c r="A227" s="436" t="s">
        <v>1382</v>
      </c>
      <c r="B227" s="436">
        <v>119</v>
      </c>
    </row>
    <row r="228" spans="1:2">
      <c r="A228" s="436" t="s">
        <v>1383</v>
      </c>
      <c r="B228" s="436">
        <v>118</v>
      </c>
    </row>
    <row r="229" spans="1:2">
      <c r="A229" s="436" t="s">
        <v>1384</v>
      </c>
      <c r="B229" s="436">
        <v>117</v>
      </c>
    </row>
    <row r="230" spans="1:2">
      <c r="A230" s="436" t="s">
        <v>1385</v>
      </c>
      <c r="B230" s="436">
        <v>117</v>
      </c>
    </row>
    <row r="231" spans="1:2">
      <c r="A231" s="436" t="s">
        <v>1386</v>
      </c>
      <c r="B231" s="436">
        <v>116</v>
      </c>
    </row>
    <row r="232" spans="1:2">
      <c r="A232" s="436" t="s">
        <v>1387</v>
      </c>
      <c r="B232" s="436">
        <v>115</v>
      </c>
    </row>
    <row r="233" spans="1:2">
      <c r="A233" s="436" t="s">
        <v>1388</v>
      </c>
      <c r="B233" s="436">
        <v>114</v>
      </c>
    </row>
    <row r="234" spans="1:2">
      <c r="A234" s="436" t="s">
        <v>1389</v>
      </c>
      <c r="B234" s="436">
        <v>114</v>
      </c>
    </row>
    <row r="235" spans="1:2">
      <c r="A235" s="436" t="s">
        <v>1390</v>
      </c>
      <c r="B235" s="436">
        <v>113</v>
      </c>
    </row>
    <row r="236" spans="1:2">
      <c r="A236" s="436" t="s">
        <v>3127</v>
      </c>
      <c r="B236" s="436">
        <v>112</v>
      </c>
    </row>
    <row r="237" spans="1:2">
      <c r="A237" s="436" t="s">
        <v>1391</v>
      </c>
      <c r="B237" s="436">
        <v>111</v>
      </c>
    </row>
    <row r="238" spans="1:2">
      <c r="A238" s="436" t="s">
        <v>3128</v>
      </c>
      <c r="B238" s="436">
        <v>110</v>
      </c>
    </row>
    <row r="239" spans="1:2">
      <c r="A239" s="436" t="s">
        <v>3129</v>
      </c>
      <c r="B239" s="436">
        <v>110</v>
      </c>
    </row>
    <row r="240" spans="1:2">
      <c r="A240" s="436" t="s">
        <v>3130</v>
      </c>
      <c r="B240" s="436">
        <v>109</v>
      </c>
    </row>
    <row r="241" spans="1:2">
      <c r="A241" s="436" t="s">
        <v>3131</v>
      </c>
      <c r="B241" s="436">
        <v>108</v>
      </c>
    </row>
    <row r="242" spans="1:2">
      <c r="A242" s="436" t="s">
        <v>3132</v>
      </c>
      <c r="B242" s="436">
        <v>107</v>
      </c>
    </row>
    <row r="243" spans="1:2">
      <c r="A243" s="436" t="s">
        <v>3133</v>
      </c>
      <c r="B243" s="436">
        <v>107</v>
      </c>
    </row>
    <row r="244" spans="1:2">
      <c r="A244" s="436" t="s">
        <v>3134</v>
      </c>
      <c r="B244" s="436">
        <v>106</v>
      </c>
    </row>
    <row r="245" spans="1:2">
      <c r="A245" s="436" t="s">
        <v>3135</v>
      </c>
      <c r="B245" s="436">
        <v>105</v>
      </c>
    </row>
    <row r="246" spans="1:2">
      <c r="A246" s="436" t="s">
        <v>3136</v>
      </c>
      <c r="B246" s="436">
        <v>104</v>
      </c>
    </row>
    <row r="247" spans="1:2">
      <c r="A247" s="436" t="s">
        <v>3137</v>
      </c>
      <c r="B247" s="436">
        <v>104</v>
      </c>
    </row>
    <row r="248" spans="1:2">
      <c r="A248" s="436" t="s">
        <v>3138</v>
      </c>
      <c r="B248" s="436">
        <v>103</v>
      </c>
    </row>
    <row r="249" spans="1:2">
      <c r="A249" s="436" t="s">
        <v>3139</v>
      </c>
      <c r="B249" s="436">
        <v>102</v>
      </c>
    </row>
    <row r="250" spans="1:2">
      <c r="A250" s="436" t="s">
        <v>3140</v>
      </c>
      <c r="B250" s="436">
        <v>101</v>
      </c>
    </row>
    <row r="251" spans="1:2">
      <c r="A251" s="436" t="s">
        <v>3141</v>
      </c>
      <c r="B251" s="436">
        <v>101</v>
      </c>
    </row>
    <row r="252" spans="1:2">
      <c r="A252" s="436" t="s">
        <v>3142</v>
      </c>
      <c r="B252" s="436">
        <v>100</v>
      </c>
    </row>
    <row r="253" spans="1:2">
      <c r="A253" s="436" t="s">
        <v>3143</v>
      </c>
      <c r="B253" s="436">
        <v>99</v>
      </c>
    </row>
    <row r="254" spans="1:2">
      <c r="A254" s="436" t="s">
        <v>3144</v>
      </c>
      <c r="B254" s="436">
        <v>98</v>
      </c>
    </row>
    <row r="255" spans="1:2">
      <c r="A255" s="436" t="s">
        <v>3145</v>
      </c>
      <c r="B255" s="436">
        <v>98</v>
      </c>
    </row>
    <row r="256" spans="1:2">
      <c r="A256" s="436" t="s">
        <v>3146</v>
      </c>
      <c r="B256" s="436">
        <v>97</v>
      </c>
    </row>
    <row r="257" spans="1:2">
      <c r="A257" s="436" t="s">
        <v>3147</v>
      </c>
      <c r="B257" s="436">
        <v>96</v>
      </c>
    </row>
    <row r="258" spans="1:2">
      <c r="A258" s="436" t="s">
        <v>3148</v>
      </c>
      <c r="B258" s="436">
        <v>95</v>
      </c>
    </row>
    <row r="259" spans="1:2">
      <c r="A259" s="436" t="s">
        <v>3149</v>
      </c>
      <c r="B259" s="436">
        <v>94</v>
      </c>
    </row>
    <row r="260" spans="1:2">
      <c r="A260" s="436" t="s">
        <v>3150</v>
      </c>
      <c r="B260" s="436">
        <v>94</v>
      </c>
    </row>
    <row r="261" spans="1:2">
      <c r="A261" s="436" t="s">
        <v>3151</v>
      </c>
      <c r="B261" s="436">
        <v>93</v>
      </c>
    </row>
    <row r="262" spans="1:2">
      <c r="A262" s="436" t="s">
        <v>3152</v>
      </c>
      <c r="B262" s="436">
        <v>92</v>
      </c>
    </row>
    <row r="263" spans="1:2">
      <c r="A263" s="436" t="s">
        <v>3153</v>
      </c>
      <c r="B263" s="436">
        <v>91</v>
      </c>
    </row>
    <row r="264" spans="1:2">
      <c r="A264" s="436" t="s">
        <v>3154</v>
      </c>
      <c r="B264" s="436">
        <v>91</v>
      </c>
    </row>
    <row r="265" spans="1:2">
      <c r="A265" s="436" t="s">
        <v>3155</v>
      </c>
      <c r="B265" s="436">
        <v>90</v>
      </c>
    </row>
    <row r="266" spans="1:2">
      <c r="A266" s="436" t="s">
        <v>3156</v>
      </c>
      <c r="B266" s="436">
        <v>89</v>
      </c>
    </row>
    <row r="267" spans="1:2">
      <c r="A267" s="436" t="s">
        <v>3157</v>
      </c>
      <c r="B267" s="436">
        <v>88</v>
      </c>
    </row>
    <row r="268" spans="1:2">
      <c r="A268" s="436" t="s">
        <v>3158</v>
      </c>
      <c r="B268" s="436">
        <v>88</v>
      </c>
    </row>
    <row r="269" spans="1:2">
      <c r="A269" s="436" t="s">
        <v>3159</v>
      </c>
      <c r="B269" s="436">
        <v>87</v>
      </c>
    </row>
    <row r="270" spans="1:2">
      <c r="A270" s="436" t="s">
        <v>3160</v>
      </c>
      <c r="B270" s="436">
        <v>86</v>
      </c>
    </row>
    <row r="271" spans="1:2">
      <c r="A271" s="436" t="s">
        <v>3161</v>
      </c>
      <c r="B271" s="436">
        <v>85</v>
      </c>
    </row>
    <row r="272" spans="1:2">
      <c r="A272" s="436" t="s">
        <v>3162</v>
      </c>
      <c r="B272" s="436">
        <v>85</v>
      </c>
    </row>
    <row r="273" spans="1:2">
      <c r="A273" s="436" t="s">
        <v>3163</v>
      </c>
      <c r="B273" s="436">
        <v>84</v>
      </c>
    </row>
    <row r="274" spans="1:2">
      <c r="A274" s="436" t="s">
        <v>3164</v>
      </c>
      <c r="B274" s="436">
        <v>83</v>
      </c>
    </row>
    <row r="275" spans="1:2">
      <c r="A275" s="436" t="s">
        <v>3165</v>
      </c>
      <c r="B275" s="436">
        <v>82</v>
      </c>
    </row>
    <row r="276" spans="1:2">
      <c r="A276" s="436" t="s">
        <v>3166</v>
      </c>
      <c r="B276" s="436">
        <v>82</v>
      </c>
    </row>
    <row r="277" spans="1:2">
      <c r="A277" s="436" t="s">
        <v>3167</v>
      </c>
      <c r="B277" s="436">
        <v>81</v>
      </c>
    </row>
    <row r="278" spans="1:2">
      <c r="A278" s="436" t="s">
        <v>3168</v>
      </c>
      <c r="B278" s="436">
        <v>80</v>
      </c>
    </row>
    <row r="279" spans="1:2">
      <c r="A279" s="436" t="s">
        <v>3169</v>
      </c>
      <c r="B279" s="436">
        <v>79</v>
      </c>
    </row>
    <row r="280" spans="1:2">
      <c r="A280" s="436" t="s">
        <v>3170</v>
      </c>
      <c r="B280" s="436">
        <v>78</v>
      </c>
    </row>
    <row r="281" spans="1:2">
      <c r="A281" s="436" t="s">
        <v>3171</v>
      </c>
      <c r="B281" s="436">
        <v>78</v>
      </c>
    </row>
    <row r="282" spans="1:2">
      <c r="A282" s="436" t="s">
        <v>3172</v>
      </c>
      <c r="B282" s="436">
        <v>77</v>
      </c>
    </row>
    <row r="283" spans="1:2">
      <c r="A283" s="436" t="s">
        <v>3173</v>
      </c>
      <c r="B283" s="436">
        <v>76</v>
      </c>
    </row>
    <row r="284" spans="1:2">
      <c r="A284" s="436" t="s">
        <v>3174</v>
      </c>
      <c r="B284" s="436">
        <v>75</v>
      </c>
    </row>
    <row r="285" spans="1:2">
      <c r="A285" s="436" t="s">
        <v>3175</v>
      </c>
      <c r="B285" s="436">
        <v>75</v>
      </c>
    </row>
    <row r="286" spans="1:2">
      <c r="A286" s="436" t="s">
        <v>3176</v>
      </c>
      <c r="B286" s="436">
        <v>74</v>
      </c>
    </row>
    <row r="287" spans="1:2">
      <c r="A287" s="436" t="s">
        <v>3177</v>
      </c>
      <c r="B287" s="436">
        <v>73</v>
      </c>
    </row>
    <row r="288" spans="1:2">
      <c r="A288" s="436" t="s">
        <v>3178</v>
      </c>
      <c r="B288" s="436">
        <v>72</v>
      </c>
    </row>
    <row r="289" spans="1:2">
      <c r="A289" s="436" t="s">
        <v>3179</v>
      </c>
      <c r="B289" s="436">
        <v>72</v>
      </c>
    </row>
    <row r="290" spans="1:2">
      <c r="A290" s="436" t="s">
        <v>3180</v>
      </c>
      <c r="B290" s="436">
        <v>71</v>
      </c>
    </row>
    <row r="291" spans="1:2">
      <c r="A291" s="436" t="s">
        <v>3181</v>
      </c>
      <c r="B291" s="436">
        <v>70</v>
      </c>
    </row>
    <row r="292" spans="1:2">
      <c r="A292" s="436" t="s">
        <v>3182</v>
      </c>
      <c r="B292" s="436">
        <v>69</v>
      </c>
    </row>
    <row r="293" spans="1:2">
      <c r="A293" s="436" t="s">
        <v>3183</v>
      </c>
      <c r="B293" s="436">
        <v>69</v>
      </c>
    </row>
    <row r="294" spans="1:2">
      <c r="A294" s="436" t="s">
        <v>3184</v>
      </c>
      <c r="B294" s="436">
        <v>68</v>
      </c>
    </row>
    <row r="295" spans="1:2">
      <c r="A295" s="436" t="s">
        <v>3185</v>
      </c>
      <c r="B295" s="436">
        <v>67</v>
      </c>
    </row>
    <row r="296" spans="1:2">
      <c r="A296" s="436" t="s">
        <v>3186</v>
      </c>
      <c r="B296" s="436">
        <v>66</v>
      </c>
    </row>
    <row r="297" spans="1:2">
      <c r="A297" s="436" t="s">
        <v>3187</v>
      </c>
      <c r="B297" s="436">
        <v>66</v>
      </c>
    </row>
    <row r="298" spans="1:2">
      <c r="A298" s="436" t="s">
        <v>3188</v>
      </c>
      <c r="B298" s="436">
        <v>65</v>
      </c>
    </row>
    <row r="299" spans="1:2">
      <c r="A299" s="436" t="s">
        <v>3189</v>
      </c>
      <c r="B299" s="436">
        <v>63</v>
      </c>
    </row>
    <row r="300" spans="1:2">
      <c r="A300" s="436" t="s">
        <v>1418</v>
      </c>
      <c r="B300" s="436">
        <v>127</v>
      </c>
    </row>
    <row r="301" spans="1:2">
      <c r="A301" s="436" t="s">
        <v>1420</v>
      </c>
      <c r="B301" s="436">
        <v>125</v>
      </c>
    </row>
    <row r="302" spans="1:2">
      <c r="A302" s="436" t="s">
        <v>1421</v>
      </c>
      <c r="B302" s="436">
        <v>125</v>
      </c>
    </row>
    <row r="303" spans="1:2">
      <c r="A303" s="436" t="s">
        <v>1422</v>
      </c>
      <c r="B303" s="436">
        <v>124</v>
      </c>
    </row>
    <row r="304" spans="1:2">
      <c r="A304" s="436" t="s">
        <v>1423</v>
      </c>
      <c r="B304" s="436">
        <v>123</v>
      </c>
    </row>
    <row r="305" spans="1:2">
      <c r="A305" s="436" t="s">
        <v>1424</v>
      </c>
      <c r="B305" s="436">
        <v>122</v>
      </c>
    </row>
    <row r="306" spans="1:2">
      <c r="A306" s="436" t="s">
        <v>1425</v>
      </c>
      <c r="B306" s="436">
        <v>122</v>
      </c>
    </row>
    <row r="307" spans="1:2">
      <c r="A307" s="436" t="s">
        <v>1426</v>
      </c>
      <c r="B307" s="436">
        <v>121</v>
      </c>
    </row>
    <row r="308" spans="1:2">
      <c r="A308" s="436" t="s">
        <v>1427</v>
      </c>
      <c r="B308" s="436">
        <v>120</v>
      </c>
    </row>
    <row r="309" spans="1:2">
      <c r="A309" s="436" t="s">
        <v>1428</v>
      </c>
      <c r="B309" s="436">
        <v>119</v>
      </c>
    </row>
    <row r="310" spans="1:2">
      <c r="A310" s="436" t="s">
        <v>1429</v>
      </c>
      <c r="B310" s="436">
        <v>119</v>
      </c>
    </row>
    <row r="311" spans="1:2">
      <c r="A311" s="436" t="s">
        <v>1430</v>
      </c>
      <c r="B311" s="436">
        <v>118</v>
      </c>
    </row>
    <row r="312" spans="1:2">
      <c r="A312" s="436" t="s">
        <v>1431</v>
      </c>
      <c r="B312" s="436">
        <v>117</v>
      </c>
    </row>
    <row r="313" spans="1:2">
      <c r="A313" s="436" t="s">
        <v>1432</v>
      </c>
      <c r="B313" s="436">
        <v>116</v>
      </c>
    </row>
    <row r="314" spans="1:2">
      <c r="A314" s="436" t="s">
        <v>1433</v>
      </c>
      <c r="B314" s="436">
        <v>116</v>
      </c>
    </row>
    <row r="315" spans="1:2">
      <c r="A315" s="436" t="s">
        <v>1434</v>
      </c>
      <c r="B315" s="436">
        <v>115</v>
      </c>
    </row>
    <row r="316" spans="1:2">
      <c r="A316" s="436" t="s">
        <v>1435</v>
      </c>
      <c r="B316" s="436">
        <v>114</v>
      </c>
    </row>
    <row r="317" spans="1:2">
      <c r="A317" s="436" t="s">
        <v>1436</v>
      </c>
      <c r="B317" s="436">
        <v>113</v>
      </c>
    </row>
    <row r="318" spans="1:2">
      <c r="A318" s="436" t="s">
        <v>1437</v>
      </c>
      <c r="B318" s="436">
        <v>113</v>
      </c>
    </row>
    <row r="319" spans="1:2">
      <c r="A319" s="436" t="s">
        <v>1438</v>
      </c>
      <c r="B319" s="436">
        <v>112</v>
      </c>
    </row>
    <row r="320" spans="1:2">
      <c r="A320" s="436" t="s">
        <v>1439</v>
      </c>
      <c r="B320" s="436">
        <v>111</v>
      </c>
    </row>
    <row r="321" spans="1:2">
      <c r="A321" s="436" t="s">
        <v>1440</v>
      </c>
      <c r="B321" s="436">
        <v>110</v>
      </c>
    </row>
    <row r="322" spans="1:2">
      <c r="A322" s="436" t="s">
        <v>1441</v>
      </c>
      <c r="B322" s="436">
        <v>110</v>
      </c>
    </row>
    <row r="323" spans="1:2">
      <c r="A323" s="436" t="s">
        <v>1442</v>
      </c>
      <c r="B323" s="436">
        <v>109</v>
      </c>
    </row>
    <row r="324" spans="1:2">
      <c r="A324" s="436" t="s">
        <v>1443</v>
      </c>
      <c r="B324" s="436">
        <v>108</v>
      </c>
    </row>
    <row r="325" spans="1:2">
      <c r="A325" s="436" t="s">
        <v>1444</v>
      </c>
      <c r="B325" s="436">
        <v>107</v>
      </c>
    </row>
    <row r="326" spans="1:2">
      <c r="A326" s="436" t="s">
        <v>1445</v>
      </c>
      <c r="B326" s="436">
        <v>107</v>
      </c>
    </row>
    <row r="327" spans="1:2">
      <c r="A327" s="436" t="s">
        <v>1446</v>
      </c>
      <c r="B327" s="436">
        <v>106</v>
      </c>
    </row>
    <row r="328" spans="1:2">
      <c r="A328" s="436" t="s">
        <v>1447</v>
      </c>
      <c r="B328" s="436">
        <v>105</v>
      </c>
    </row>
    <row r="329" spans="1:2">
      <c r="A329" s="436" t="s">
        <v>1448</v>
      </c>
      <c r="B329" s="436">
        <v>104</v>
      </c>
    </row>
    <row r="330" spans="1:2">
      <c r="A330" s="436" t="s">
        <v>1449</v>
      </c>
      <c r="B330" s="436">
        <v>104</v>
      </c>
    </row>
    <row r="331" spans="1:2">
      <c r="A331" s="436" t="s">
        <v>1450</v>
      </c>
      <c r="B331" s="436">
        <v>103</v>
      </c>
    </row>
    <row r="332" spans="1:2">
      <c r="A332" s="436" t="s">
        <v>1451</v>
      </c>
      <c r="B332" s="436">
        <v>102</v>
      </c>
    </row>
    <row r="333" spans="1:2">
      <c r="A333" s="436" t="s">
        <v>1452</v>
      </c>
      <c r="B333" s="436">
        <v>101</v>
      </c>
    </row>
    <row r="334" spans="1:2">
      <c r="A334" s="436" t="s">
        <v>1453</v>
      </c>
      <c r="B334" s="436">
        <v>101</v>
      </c>
    </row>
    <row r="335" spans="1:2">
      <c r="A335" s="436" t="s">
        <v>1454</v>
      </c>
      <c r="B335" s="436">
        <v>100</v>
      </c>
    </row>
    <row r="336" spans="1:2">
      <c r="A336" s="436" t="s">
        <v>1455</v>
      </c>
      <c r="B336" s="436">
        <v>99</v>
      </c>
    </row>
    <row r="337" spans="1:2">
      <c r="A337" s="436" t="s">
        <v>1456</v>
      </c>
      <c r="B337" s="436">
        <v>98</v>
      </c>
    </row>
    <row r="338" spans="1:2">
      <c r="A338" s="436" t="s">
        <v>1457</v>
      </c>
      <c r="B338" s="436">
        <v>97</v>
      </c>
    </row>
    <row r="339" spans="1:2">
      <c r="A339" s="436" t="s">
        <v>1458</v>
      </c>
      <c r="B339" s="436">
        <v>97</v>
      </c>
    </row>
    <row r="340" spans="1:2">
      <c r="A340" s="436" t="s">
        <v>1459</v>
      </c>
      <c r="B340" s="436">
        <v>96</v>
      </c>
    </row>
    <row r="341" spans="1:2">
      <c r="A341" s="436" t="s">
        <v>1460</v>
      </c>
      <c r="B341" s="436">
        <v>95</v>
      </c>
    </row>
    <row r="342" spans="1:2">
      <c r="A342" s="436" t="s">
        <v>1461</v>
      </c>
      <c r="B342" s="436">
        <v>94</v>
      </c>
    </row>
    <row r="343" spans="1:2">
      <c r="A343" s="436" t="s">
        <v>1462</v>
      </c>
      <c r="B343" s="436">
        <v>94</v>
      </c>
    </row>
    <row r="344" spans="1:2">
      <c r="A344" s="436" t="s">
        <v>1463</v>
      </c>
      <c r="B344" s="436">
        <v>93</v>
      </c>
    </row>
    <row r="345" spans="1:2">
      <c r="A345" s="436" t="s">
        <v>1464</v>
      </c>
      <c r="B345" s="436">
        <v>92</v>
      </c>
    </row>
    <row r="346" spans="1:2">
      <c r="A346" s="436" t="s">
        <v>1465</v>
      </c>
      <c r="B346" s="436">
        <v>91</v>
      </c>
    </row>
    <row r="347" spans="1:2">
      <c r="A347" s="436" t="s">
        <v>3076</v>
      </c>
      <c r="B347" s="436">
        <v>91</v>
      </c>
    </row>
    <row r="348" spans="1:2">
      <c r="A348" s="436" t="s">
        <v>1466</v>
      </c>
      <c r="B348" s="436">
        <v>90</v>
      </c>
    </row>
    <row r="349" spans="1:2">
      <c r="A349" s="436" t="s">
        <v>3077</v>
      </c>
      <c r="B349" s="436">
        <v>89</v>
      </c>
    </row>
    <row r="350" spans="1:2">
      <c r="A350" s="436" t="s">
        <v>3078</v>
      </c>
      <c r="B350" s="436">
        <v>88</v>
      </c>
    </row>
    <row r="351" spans="1:2">
      <c r="A351" s="436" t="s">
        <v>3079</v>
      </c>
      <c r="B351" s="436">
        <v>88</v>
      </c>
    </row>
    <row r="352" spans="1:2">
      <c r="A352" s="436" t="s">
        <v>3080</v>
      </c>
      <c r="B352" s="436">
        <v>87</v>
      </c>
    </row>
    <row r="353" spans="1:2">
      <c r="A353" s="436" t="s">
        <v>3081</v>
      </c>
      <c r="B353" s="436">
        <v>86</v>
      </c>
    </row>
    <row r="354" spans="1:2">
      <c r="A354" s="436" t="s">
        <v>3082</v>
      </c>
      <c r="B354" s="436">
        <v>85</v>
      </c>
    </row>
    <row r="355" spans="1:2">
      <c r="A355" s="436" t="s">
        <v>3083</v>
      </c>
      <c r="B355" s="436">
        <v>85</v>
      </c>
    </row>
    <row r="356" spans="1:2">
      <c r="A356" s="436" t="s">
        <v>3084</v>
      </c>
      <c r="B356" s="436">
        <v>84</v>
      </c>
    </row>
    <row r="357" spans="1:2">
      <c r="A357" s="436" t="s">
        <v>3085</v>
      </c>
      <c r="B357" s="436">
        <v>83</v>
      </c>
    </row>
    <row r="358" spans="1:2">
      <c r="A358" s="436" t="s">
        <v>3086</v>
      </c>
      <c r="B358" s="436">
        <v>82</v>
      </c>
    </row>
    <row r="359" spans="1:2">
      <c r="A359" s="436" t="s">
        <v>3087</v>
      </c>
      <c r="B359" s="436">
        <v>82</v>
      </c>
    </row>
    <row r="360" spans="1:2">
      <c r="A360" s="436" t="s">
        <v>3088</v>
      </c>
      <c r="B360" s="436">
        <v>81</v>
      </c>
    </row>
    <row r="361" spans="1:2">
      <c r="A361" s="436" t="s">
        <v>3089</v>
      </c>
      <c r="B361" s="436">
        <v>80</v>
      </c>
    </row>
    <row r="362" spans="1:2">
      <c r="A362" s="436" t="s">
        <v>3090</v>
      </c>
      <c r="B362" s="436">
        <v>79</v>
      </c>
    </row>
    <row r="363" spans="1:2">
      <c r="A363" s="436" t="s">
        <v>3091</v>
      </c>
      <c r="B363" s="436">
        <v>79</v>
      </c>
    </row>
    <row r="364" spans="1:2">
      <c r="A364" s="436" t="s">
        <v>3092</v>
      </c>
      <c r="B364" s="436">
        <v>78</v>
      </c>
    </row>
    <row r="365" spans="1:2">
      <c r="A365" s="436" t="s">
        <v>3093</v>
      </c>
      <c r="B365" s="436">
        <v>77</v>
      </c>
    </row>
    <row r="366" spans="1:2">
      <c r="A366" s="436" t="s">
        <v>3094</v>
      </c>
      <c r="B366" s="436">
        <v>76</v>
      </c>
    </row>
    <row r="367" spans="1:2">
      <c r="A367" s="436" t="s">
        <v>3095</v>
      </c>
      <c r="B367" s="436">
        <v>76</v>
      </c>
    </row>
    <row r="368" spans="1:2">
      <c r="A368" s="436" t="s">
        <v>3096</v>
      </c>
      <c r="B368" s="436">
        <v>75</v>
      </c>
    </row>
    <row r="369" spans="1:2">
      <c r="A369" s="436" t="s">
        <v>3097</v>
      </c>
      <c r="B369" s="436">
        <v>74</v>
      </c>
    </row>
    <row r="370" spans="1:2">
      <c r="A370" s="436" t="s">
        <v>3098</v>
      </c>
      <c r="B370" s="436">
        <v>73</v>
      </c>
    </row>
    <row r="371" spans="1:2">
      <c r="A371" s="436" t="s">
        <v>3099</v>
      </c>
      <c r="B371" s="436">
        <v>72</v>
      </c>
    </row>
    <row r="372" spans="1:2">
      <c r="A372" s="436" t="s">
        <v>3100</v>
      </c>
      <c r="B372" s="436">
        <v>72</v>
      </c>
    </row>
    <row r="373" spans="1:2">
      <c r="A373" s="436" t="s">
        <v>3101</v>
      </c>
      <c r="B373" s="436">
        <v>71</v>
      </c>
    </row>
    <row r="374" spans="1:2">
      <c r="A374" s="436" t="s">
        <v>3102</v>
      </c>
      <c r="B374" s="436">
        <v>70</v>
      </c>
    </row>
    <row r="375" spans="1:2">
      <c r="A375" s="436" t="s">
        <v>3103</v>
      </c>
      <c r="B375" s="436">
        <v>69</v>
      </c>
    </row>
    <row r="376" spans="1:2">
      <c r="A376" s="436" t="s">
        <v>3104</v>
      </c>
      <c r="B376" s="436">
        <v>69</v>
      </c>
    </row>
    <row r="377" spans="1:2">
      <c r="A377" s="436" t="s">
        <v>3105</v>
      </c>
      <c r="B377" s="436">
        <v>68</v>
      </c>
    </row>
    <row r="378" spans="1:2">
      <c r="A378" s="436" t="s">
        <v>3106</v>
      </c>
      <c r="B378" s="436">
        <v>67</v>
      </c>
    </row>
    <row r="379" spans="1:2">
      <c r="A379" s="436" t="s">
        <v>3107</v>
      </c>
      <c r="B379" s="436">
        <v>66</v>
      </c>
    </row>
    <row r="380" spans="1:2">
      <c r="A380" s="436" t="s">
        <v>3108</v>
      </c>
      <c r="B380" s="436">
        <v>66</v>
      </c>
    </row>
    <row r="381" spans="1:2">
      <c r="A381" s="436" t="s">
        <v>3109</v>
      </c>
      <c r="B381" s="436">
        <v>65</v>
      </c>
    </row>
    <row r="382" spans="1:2">
      <c r="A382" s="436" t="s">
        <v>3110</v>
      </c>
      <c r="B382" s="436">
        <v>64</v>
      </c>
    </row>
    <row r="383" spans="1:2">
      <c r="A383" s="436" t="s">
        <v>3111</v>
      </c>
      <c r="B383" s="436">
        <v>63</v>
      </c>
    </row>
    <row r="384" spans="1:2">
      <c r="A384" s="436" t="s">
        <v>3112</v>
      </c>
      <c r="B384" s="436">
        <v>63</v>
      </c>
    </row>
    <row r="385" spans="1:2">
      <c r="A385" s="436" t="s">
        <v>3113</v>
      </c>
      <c r="B385" s="436">
        <v>62</v>
      </c>
    </row>
    <row r="386" spans="1:2">
      <c r="A386" s="436" t="s">
        <v>3114</v>
      </c>
      <c r="B386" s="436">
        <v>61</v>
      </c>
    </row>
    <row r="387" spans="1:2">
      <c r="A387" s="436" t="s">
        <v>3115</v>
      </c>
      <c r="B387" s="436">
        <v>60</v>
      </c>
    </row>
    <row r="388" spans="1:2">
      <c r="A388" s="436" t="s">
        <v>3116</v>
      </c>
      <c r="B388" s="436">
        <v>60</v>
      </c>
    </row>
    <row r="389" spans="1:2">
      <c r="A389" s="436" t="s">
        <v>3117</v>
      </c>
      <c r="B389" s="436">
        <v>59</v>
      </c>
    </row>
    <row r="390" spans="1:2">
      <c r="A390" s="436" t="s">
        <v>3118</v>
      </c>
      <c r="B390" s="436">
        <v>58</v>
      </c>
    </row>
    <row r="391" spans="1:2">
      <c r="A391" s="436" t="s">
        <v>3119</v>
      </c>
      <c r="B391" s="436">
        <v>57</v>
      </c>
    </row>
    <row r="392" spans="1:2">
      <c r="A392" s="436" t="s">
        <v>3120</v>
      </c>
      <c r="B392" s="436">
        <v>57</v>
      </c>
    </row>
    <row r="393" spans="1:2">
      <c r="A393" s="436" t="s">
        <v>3121</v>
      </c>
      <c r="B393" s="436">
        <v>56</v>
      </c>
    </row>
    <row r="394" spans="1:2">
      <c r="A394" s="436" t="s">
        <v>3122</v>
      </c>
      <c r="B394" s="436">
        <v>55</v>
      </c>
    </row>
    <row r="395" spans="1:2">
      <c r="A395" s="436" t="s">
        <v>3123</v>
      </c>
      <c r="B395" s="436">
        <v>54</v>
      </c>
    </row>
    <row r="396" spans="1:2">
      <c r="A396" s="436" t="s">
        <v>3124</v>
      </c>
      <c r="B396" s="436">
        <v>54</v>
      </c>
    </row>
    <row r="397" spans="1:2">
      <c r="A397" s="436" t="s">
        <v>3125</v>
      </c>
      <c r="B397" s="436">
        <v>53</v>
      </c>
    </row>
    <row r="398" spans="1:2">
      <c r="A398" s="436" t="s">
        <v>3126</v>
      </c>
      <c r="B398" s="436">
        <v>51</v>
      </c>
    </row>
    <row r="399" spans="1:2">
      <c r="A399" s="436" t="s">
        <v>1160</v>
      </c>
      <c r="B399" s="436">
        <v>136</v>
      </c>
    </row>
    <row r="400" spans="1:2">
      <c r="A400" s="436" t="s">
        <v>1162</v>
      </c>
      <c r="B400" s="436">
        <v>134</v>
      </c>
    </row>
    <row r="401" spans="1:2">
      <c r="A401" s="436" t="s">
        <v>1163</v>
      </c>
      <c r="B401" s="436">
        <v>133</v>
      </c>
    </row>
    <row r="402" spans="1:2">
      <c r="A402" s="436" t="s">
        <v>1164</v>
      </c>
      <c r="B402" s="436">
        <v>132</v>
      </c>
    </row>
    <row r="403" spans="1:2">
      <c r="A403" s="436" t="s">
        <v>1165</v>
      </c>
      <c r="B403" s="436">
        <v>131</v>
      </c>
    </row>
    <row r="404" spans="1:2">
      <c r="A404" s="436" t="s">
        <v>1166</v>
      </c>
      <c r="B404" s="436">
        <v>130</v>
      </c>
    </row>
    <row r="405" spans="1:2">
      <c r="A405" s="436" t="s">
        <v>1167</v>
      </c>
      <c r="B405" s="436">
        <v>129</v>
      </c>
    </row>
    <row r="406" spans="1:2">
      <c r="A406" s="436" t="s">
        <v>1168</v>
      </c>
      <c r="B406" s="436">
        <v>128</v>
      </c>
    </row>
    <row r="407" spans="1:2">
      <c r="A407" s="436" t="s">
        <v>1169</v>
      </c>
      <c r="B407" s="436">
        <v>127</v>
      </c>
    </row>
    <row r="408" spans="1:2">
      <c r="A408" s="436" t="s">
        <v>1170</v>
      </c>
      <c r="B408" s="436">
        <v>126</v>
      </c>
    </row>
    <row r="409" spans="1:2">
      <c r="A409" s="436" t="s">
        <v>1171</v>
      </c>
      <c r="B409" s="436">
        <v>125</v>
      </c>
    </row>
    <row r="410" spans="1:2">
      <c r="A410" s="436" t="s">
        <v>1172</v>
      </c>
      <c r="B410" s="436">
        <v>124</v>
      </c>
    </row>
    <row r="411" spans="1:2">
      <c r="A411" s="436" t="s">
        <v>1173</v>
      </c>
      <c r="B411" s="436">
        <v>123</v>
      </c>
    </row>
    <row r="412" spans="1:2">
      <c r="A412" s="436" t="s">
        <v>1174</v>
      </c>
      <c r="B412" s="436">
        <v>122</v>
      </c>
    </row>
    <row r="413" spans="1:2">
      <c r="A413" s="436" t="s">
        <v>1175</v>
      </c>
      <c r="B413" s="436">
        <v>121</v>
      </c>
    </row>
    <row r="414" spans="1:2">
      <c r="A414" s="436" t="s">
        <v>1176</v>
      </c>
      <c r="B414" s="436">
        <v>120</v>
      </c>
    </row>
    <row r="415" spans="1:2">
      <c r="A415" s="436" t="s">
        <v>1177</v>
      </c>
      <c r="B415" s="436">
        <v>119</v>
      </c>
    </row>
    <row r="416" spans="1:2">
      <c r="A416" s="436" t="s">
        <v>1178</v>
      </c>
      <c r="B416" s="436">
        <v>118</v>
      </c>
    </row>
    <row r="417" spans="1:2">
      <c r="A417" s="436" t="s">
        <v>1179</v>
      </c>
      <c r="B417" s="436">
        <v>117</v>
      </c>
    </row>
    <row r="418" spans="1:2">
      <c r="A418" s="436" t="s">
        <v>1180</v>
      </c>
      <c r="B418" s="436">
        <v>116</v>
      </c>
    </row>
    <row r="419" spans="1:2">
      <c r="A419" s="436" t="s">
        <v>1181</v>
      </c>
      <c r="B419" s="436">
        <v>115</v>
      </c>
    </row>
    <row r="420" spans="1:2">
      <c r="A420" s="436" t="s">
        <v>1182</v>
      </c>
      <c r="B420" s="436">
        <v>115</v>
      </c>
    </row>
    <row r="421" spans="1:2">
      <c r="A421" s="436" t="s">
        <v>1183</v>
      </c>
      <c r="B421" s="436">
        <v>114</v>
      </c>
    </row>
    <row r="422" spans="1:2">
      <c r="A422" s="436" t="s">
        <v>1184</v>
      </c>
      <c r="B422" s="436">
        <v>113</v>
      </c>
    </row>
    <row r="423" spans="1:2">
      <c r="A423" s="436" t="s">
        <v>1185</v>
      </c>
      <c r="B423" s="436">
        <v>112</v>
      </c>
    </row>
    <row r="424" spans="1:2">
      <c r="A424" s="436" t="s">
        <v>1186</v>
      </c>
      <c r="B424" s="436">
        <v>111</v>
      </c>
    </row>
    <row r="425" spans="1:2">
      <c r="A425" s="436" t="s">
        <v>1187</v>
      </c>
      <c r="B425" s="436">
        <v>110</v>
      </c>
    </row>
    <row r="426" spans="1:2">
      <c r="A426" s="436" t="s">
        <v>1188</v>
      </c>
      <c r="B426" s="436">
        <v>109</v>
      </c>
    </row>
    <row r="427" spans="1:2">
      <c r="A427" s="436" t="s">
        <v>1189</v>
      </c>
      <c r="B427" s="436">
        <v>108</v>
      </c>
    </row>
    <row r="428" spans="1:2">
      <c r="A428" s="436" t="s">
        <v>1190</v>
      </c>
      <c r="B428" s="436">
        <v>107</v>
      </c>
    </row>
    <row r="429" spans="1:2">
      <c r="A429" s="436" t="s">
        <v>1191</v>
      </c>
      <c r="B429" s="436">
        <v>106</v>
      </c>
    </row>
    <row r="430" spans="1:2">
      <c r="A430" s="436" t="s">
        <v>1192</v>
      </c>
      <c r="B430" s="436">
        <v>105</v>
      </c>
    </row>
    <row r="431" spans="1:2">
      <c r="A431" s="436" t="s">
        <v>1193</v>
      </c>
      <c r="B431" s="436">
        <v>104</v>
      </c>
    </row>
    <row r="432" spans="1:2">
      <c r="A432" s="436" t="s">
        <v>1194</v>
      </c>
      <c r="B432" s="436">
        <v>103</v>
      </c>
    </row>
    <row r="433" spans="1:2">
      <c r="A433" s="436" t="s">
        <v>1195</v>
      </c>
      <c r="B433" s="436">
        <v>102</v>
      </c>
    </row>
    <row r="434" spans="1:2">
      <c r="A434" s="436" t="s">
        <v>1196</v>
      </c>
      <c r="B434" s="436">
        <v>101</v>
      </c>
    </row>
    <row r="435" spans="1:2">
      <c r="A435" s="436" t="s">
        <v>1197</v>
      </c>
      <c r="B435" s="436">
        <v>100</v>
      </c>
    </row>
    <row r="436" spans="1:2">
      <c r="A436" s="436" t="s">
        <v>1198</v>
      </c>
      <c r="B436" s="436">
        <v>99</v>
      </c>
    </row>
    <row r="437" spans="1:2">
      <c r="A437" s="436" t="s">
        <v>1199</v>
      </c>
      <c r="B437" s="436">
        <v>98</v>
      </c>
    </row>
    <row r="438" spans="1:2">
      <c r="A438" s="436" t="s">
        <v>1200</v>
      </c>
      <c r="B438" s="436">
        <v>97</v>
      </c>
    </row>
    <row r="439" spans="1:2">
      <c r="A439" s="436" t="s">
        <v>1201</v>
      </c>
      <c r="B439" s="436">
        <v>96</v>
      </c>
    </row>
    <row r="440" spans="1:2">
      <c r="A440" s="436" t="s">
        <v>1202</v>
      </c>
      <c r="B440" s="436">
        <v>95</v>
      </c>
    </row>
    <row r="441" spans="1:2">
      <c r="A441" s="436" t="s">
        <v>1203</v>
      </c>
      <c r="B441" s="436">
        <v>94</v>
      </c>
    </row>
    <row r="442" spans="1:2">
      <c r="A442" s="436" t="s">
        <v>1204</v>
      </c>
      <c r="B442" s="436">
        <v>93</v>
      </c>
    </row>
    <row r="443" spans="1:2">
      <c r="A443" s="436" t="s">
        <v>1205</v>
      </c>
      <c r="B443" s="436">
        <v>92</v>
      </c>
    </row>
    <row r="444" spans="1:2">
      <c r="A444" s="436" t="s">
        <v>1206</v>
      </c>
      <c r="B444" s="436">
        <v>91</v>
      </c>
    </row>
    <row r="445" spans="1:2">
      <c r="A445" s="436" t="s">
        <v>1207</v>
      </c>
      <c r="B445" s="436">
        <v>90</v>
      </c>
    </row>
    <row r="446" spans="1:2">
      <c r="A446" s="436" t="s">
        <v>1208</v>
      </c>
      <c r="B446" s="436">
        <v>89</v>
      </c>
    </row>
    <row r="447" spans="1:2">
      <c r="A447" s="436" t="s">
        <v>1209</v>
      </c>
      <c r="B447" s="436">
        <v>88</v>
      </c>
    </row>
    <row r="448" spans="1:2">
      <c r="A448" s="436" t="s">
        <v>1210</v>
      </c>
      <c r="B448" s="436">
        <v>87</v>
      </c>
    </row>
    <row r="449" spans="1:2">
      <c r="A449" s="436" t="s">
        <v>1211</v>
      </c>
      <c r="B449" s="436">
        <v>86</v>
      </c>
    </row>
    <row r="450" spans="1:2">
      <c r="A450" s="436" t="s">
        <v>1212</v>
      </c>
      <c r="B450" s="436">
        <v>85</v>
      </c>
    </row>
    <row r="451" spans="1:2">
      <c r="A451" s="436" t="s">
        <v>1213</v>
      </c>
      <c r="B451" s="436">
        <v>84</v>
      </c>
    </row>
    <row r="452" spans="1:2">
      <c r="A452" s="436" t="s">
        <v>1214</v>
      </c>
      <c r="B452" s="436">
        <v>83</v>
      </c>
    </row>
    <row r="453" spans="1:2">
      <c r="A453" s="436" t="s">
        <v>1215</v>
      </c>
      <c r="B453" s="436">
        <v>82</v>
      </c>
    </row>
    <row r="454" spans="1:2">
      <c r="A454" s="436" t="s">
        <v>1216</v>
      </c>
      <c r="B454" s="436">
        <v>81</v>
      </c>
    </row>
    <row r="455" spans="1:2">
      <c r="A455" s="436" t="s">
        <v>1217</v>
      </c>
      <c r="B455" s="436">
        <v>80</v>
      </c>
    </row>
    <row r="456" spans="1:2">
      <c r="A456" s="436" t="s">
        <v>1218</v>
      </c>
      <c r="B456" s="436">
        <v>79</v>
      </c>
    </row>
    <row r="457" spans="1:2">
      <c r="A457" s="436" t="s">
        <v>1219</v>
      </c>
      <c r="B457" s="436">
        <v>78</v>
      </c>
    </row>
    <row r="458" spans="1:2">
      <c r="A458" s="436" t="s">
        <v>1220</v>
      </c>
      <c r="B458" s="436">
        <v>77</v>
      </c>
    </row>
    <row r="459" spans="1:2">
      <c r="A459" s="436" t="s">
        <v>1954</v>
      </c>
      <c r="B459" s="436">
        <v>76</v>
      </c>
    </row>
    <row r="460" spans="1:2">
      <c r="A460" s="436" t="s">
        <v>1221</v>
      </c>
      <c r="B460" s="436">
        <v>75</v>
      </c>
    </row>
    <row r="461" spans="1:2">
      <c r="A461" s="436" t="s">
        <v>1955</v>
      </c>
      <c r="B461" s="436">
        <v>74</v>
      </c>
    </row>
    <row r="462" spans="1:2">
      <c r="A462" s="436" t="s">
        <v>1956</v>
      </c>
      <c r="B462" s="436">
        <v>74</v>
      </c>
    </row>
    <row r="463" spans="1:2">
      <c r="A463" s="436" t="s">
        <v>1957</v>
      </c>
      <c r="B463" s="436">
        <v>73</v>
      </c>
    </row>
    <row r="464" spans="1:2">
      <c r="A464" s="436" t="s">
        <v>1958</v>
      </c>
      <c r="B464" s="436">
        <v>72</v>
      </c>
    </row>
    <row r="465" spans="1:2">
      <c r="A465" s="436" t="s">
        <v>1959</v>
      </c>
      <c r="B465" s="436">
        <v>71</v>
      </c>
    </row>
    <row r="466" spans="1:2">
      <c r="A466" s="436" t="s">
        <v>1960</v>
      </c>
      <c r="B466" s="436">
        <v>70</v>
      </c>
    </row>
    <row r="467" spans="1:2">
      <c r="A467" s="436" t="s">
        <v>1961</v>
      </c>
      <c r="B467" s="436">
        <v>69</v>
      </c>
    </row>
    <row r="468" spans="1:2">
      <c r="A468" s="436" t="s">
        <v>1962</v>
      </c>
      <c r="B468" s="436">
        <v>68</v>
      </c>
    </row>
    <row r="469" spans="1:2">
      <c r="A469" s="436" t="s">
        <v>1963</v>
      </c>
      <c r="B469" s="436">
        <v>67</v>
      </c>
    </row>
    <row r="470" spans="1:2">
      <c r="A470" s="436" t="s">
        <v>1964</v>
      </c>
      <c r="B470" s="436">
        <v>66</v>
      </c>
    </row>
    <row r="471" spans="1:2">
      <c r="A471" s="436" t="s">
        <v>1965</v>
      </c>
      <c r="B471" s="436">
        <v>65</v>
      </c>
    </row>
    <row r="472" spans="1:2">
      <c r="A472" s="436" t="s">
        <v>1966</v>
      </c>
      <c r="B472" s="436">
        <v>64</v>
      </c>
    </row>
    <row r="473" spans="1:2">
      <c r="A473" s="436" t="s">
        <v>1967</v>
      </c>
      <c r="B473" s="436">
        <v>63</v>
      </c>
    </row>
    <row r="474" spans="1:2">
      <c r="A474" s="436" t="s">
        <v>1968</v>
      </c>
      <c r="B474" s="436">
        <v>62</v>
      </c>
    </row>
    <row r="475" spans="1:2">
      <c r="A475" s="436" t="s">
        <v>1969</v>
      </c>
      <c r="B475" s="436">
        <v>61</v>
      </c>
    </row>
    <row r="476" spans="1:2">
      <c r="A476" s="436" t="s">
        <v>1970</v>
      </c>
      <c r="B476" s="436">
        <v>60</v>
      </c>
    </row>
    <row r="477" spans="1:2">
      <c r="A477" s="436" t="s">
        <v>1971</v>
      </c>
      <c r="B477" s="436">
        <v>59</v>
      </c>
    </row>
    <row r="478" spans="1:2">
      <c r="A478" s="436" t="s">
        <v>1972</v>
      </c>
      <c r="B478" s="436">
        <v>58</v>
      </c>
    </row>
    <row r="479" spans="1:2">
      <c r="A479" s="436" t="s">
        <v>1973</v>
      </c>
      <c r="B479" s="436">
        <v>57</v>
      </c>
    </row>
    <row r="480" spans="1:2">
      <c r="A480" s="436" t="s">
        <v>1974</v>
      </c>
      <c r="B480" s="436">
        <v>56</v>
      </c>
    </row>
    <row r="481" spans="1:2">
      <c r="A481" s="436" t="s">
        <v>1975</v>
      </c>
      <c r="B481" s="436">
        <v>55</v>
      </c>
    </row>
    <row r="482" spans="1:2">
      <c r="A482" s="436" t="s">
        <v>1976</v>
      </c>
      <c r="B482" s="436">
        <v>54</v>
      </c>
    </row>
    <row r="483" spans="1:2">
      <c r="A483" s="436" t="s">
        <v>1977</v>
      </c>
      <c r="B483" s="436">
        <v>53</v>
      </c>
    </row>
    <row r="484" spans="1:2">
      <c r="A484" s="436" t="s">
        <v>1978</v>
      </c>
      <c r="B484" s="436">
        <v>52</v>
      </c>
    </row>
    <row r="485" spans="1:2">
      <c r="A485" s="436" t="s">
        <v>1979</v>
      </c>
      <c r="B485" s="436">
        <v>51</v>
      </c>
    </row>
    <row r="486" spans="1:2">
      <c r="A486" s="436" t="s">
        <v>1980</v>
      </c>
      <c r="B486" s="436">
        <v>50</v>
      </c>
    </row>
    <row r="487" spans="1:2">
      <c r="A487" s="436" t="s">
        <v>1981</v>
      </c>
      <c r="B487" s="436">
        <v>49</v>
      </c>
    </row>
    <row r="488" spans="1:2">
      <c r="A488" s="436" t="s">
        <v>1982</v>
      </c>
      <c r="B488" s="436">
        <v>48</v>
      </c>
    </row>
    <row r="489" spans="1:2">
      <c r="A489" s="436" t="s">
        <v>1983</v>
      </c>
      <c r="B489" s="436">
        <v>47</v>
      </c>
    </row>
    <row r="490" spans="1:2">
      <c r="A490" s="436" t="s">
        <v>1984</v>
      </c>
      <c r="B490" s="436">
        <v>46</v>
      </c>
    </row>
    <row r="491" spans="1:2">
      <c r="A491" s="436" t="s">
        <v>1985</v>
      </c>
      <c r="B491" s="436">
        <v>45</v>
      </c>
    </row>
    <row r="492" spans="1:2">
      <c r="A492" s="436" t="s">
        <v>1986</v>
      </c>
      <c r="B492" s="436">
        <v>44</v>
      </c>
    </row>
    <row r="493" spans="1:2">
      <c r="A493" s="436" t="s">
        <v>1987</v>
      </c>
      <c r="B493" s="436">
        <v>43</v>
      </c>
    </row>
    <row r="494" spans="1:2">
      <c r="A494" s="436" t="s">
        <v>1988</v>
      </c>
      <c r="B494" s="436">
        <v>42</v>
      </c>
    </row>
    <row r="495" spans="1:2">
      <c r="A495" s="436" t="s">
        <v>1989</v>
      </c>
      <c r="B495" s="436">
        <v>41</v>
      </c>
    </row>
    <row r="496" spans="1:2">
      <c r="A496" s="436" t="s">
        <v>1990</v>
      </c>
      <c r="B496" s="436">
        <v>40</v>
      </c>
    </row>
    <row r="497" spans="1:2">
      <c r="A497" s="436" t="s">
        <v>1991</v>
      </c>
      <c r="B497" s="436">
        <v>38</v>
      </c>
    </row>
    <row r="498" spans="1:2">
      <c r="A498" s="436" t="s">
        <v>1488</v>
      </c>
      <c r="B498" s="436">
        <v>72</v>
      </c>
    </row>
    <row r="499" spans="1:2">
      <c r="A499" s="436" t="s">
        <v>1490</v>
      </c>
      <c r="B499" s="436">
        <v>70</v>
      </c>
    </row>
    <row r="500" spans="1:2">
      <c r="A500" s="436" t="s">
        <v>1491</v>
      </c>
      <c r="B500" s="436">
        <v>69</v>
      </c>
    </row>
    <row r="501" spans="1:2">
      <c r="A501" s="436" t="s">
        <v>1492</v>
      </c>
      <c r="B501" s="436">
        <v>68</v>
      </c>
    </row>
    <row r="502" spans="1:2">
      <c r="A502" s="436" t="s">
        <v>1493</v>
      </c>
      <c r="B502" s="436">
        <v>67</v>
      </c>
    </row>
    <row r="503" spans="1:2">
      <c r="A503" s="436" t="s">
        <v>1494</v>
      </c>
      <c r="B503" s="436">
        <v>66</v>
      </c>
    </row>
    <row r="504" spans="1:2">
      <c r="A504" s="436" t="s">
        <v>1495</v>
      </c>
      <c r="B504" s="436">
        <v>65</v>
      </c>
    </row>
    <row r="505" spans="1:2">
      <c r="A505" s="436" t="s">
        <v>1496</v>
      </c>
      <c r="B505" s="436">
        <v>64</v>
      </c>
    </row>
    <row r="506" spans="1:2">
      <c r="A506" s="436" t="s">
        <v>1497</v>
      </c>
      <c r="B506" s="436">
        <v>63</v>
      </c>
    </row>
    <row r="507" spans="1:2">
      <c r="A507" s="436" t="s">
        <v>1498</v>
      </c>
      <c r="B507" s="436">
        <v>62</v>
      </c>
    </row>
    <row r="508" spans="1:2">
      <c r="A508" s="436" t="s">
        <v>1499</v>
      </c>
      <c r="B508" s="436">
        <v>61</v>
      </c>
    </row>
    <row r="509" spans="1:2">
      <c r="A509" s="436" t="s">
        <v>1500</v>
      </c>
      <c r="B509" s="436">
        <v>60</v>
      </c>
    </row>
    <row r="510" spans="1:2">
      <c r="A510" s="436" t="s">
        <v>1501</v>
      </c>
      <c r="B510" s="436">
        <v>59</v>
      </c>
    </row>
    <row r="511" spans="1:2">
      <c r="A511" s="436" t="s">
        <v>1502</v>
      </c>
      <c r="B511" s="436">
        <v>58</v>
      </c>
    </row>
    <row r="512" spans="1:2">
      <c r="A512" s="436" t="s">
        <v>1503</v>
      </c>
      <c r="B512" s="436">
        <v>57</v>
      </c>
    </row>
    <row r="513" spans="1:2">
      <c r="A513" s="436" t="s">
        <v>1504</v>
      </c>
      <c r="B513" s="436">
        <v>56</v>
      </c>
    </row>
    <row r="514" spans="1:2">
      <c r="A514" s="436" t="s">
        <v>1505</v>
      </c>
      <c r="B514" s="436">
        <v>55</v>
      </c>
    </row>
    <row r="515" spans="1:2">
      <c r="A515" s="436" t="s">
        <v>1506</v>
      </c>
      <c r="B515" s="436">
        <v>54</v>
      </c>
    </row>
    <row r="516" spans="1:2">
      <c r="A516" s="436" t="s">
        <v>1507</v>
      </c>
      <c r="B516" s="436">
        <v>53</v>
      </c>
    </row>
    <row r="517" spans="1:2">
      <c r="A517" s="436" t="s">
        <v>1508</v>
      </c>
      <c r="B517" s="436">
        <v>52</v>
      </c>
    </row>
    <row r="518" spans="1:2">
      <c r="A518" s="436" t="s">
        <v>1509</v>
      </c>
      <c r="B518" s="436">
        <v>52</v>
      </c>
    </row>
    <row r="519" spans="1:2">
      <c r="A519" s="436" t="s">
        <v>1510</v>
      </c>
      <c r="B519" s="436">
        <v>51</v>
      </c>
    </row>
    <row r="520" spans="1:2">
      <c r="A520" s="436" t="s">
        <v>1511</v>
      </c>
      <c r="B520" s="436">
        <v>50</v>
      </c>
    </row>
    <row r="521" spans="1:2">
      <c r="A521" s="436" t="s">
        <v>1512</v>
      </c>
      <c r="B521" s="436">
        <v>49</v>
      </c>
    </row>
    <row r="522" spans="1:2">
      <c r="A522" s="436" t="s">
        <v>1513</v>
      </c>
      <c r="B522" s="436">
        <v>48</v>
      </c>
    </row>
    <row r="523" spans="1:2">
      <c r="A523" s="436" t="s">
        <v>3190</v>
      </c>
      <c r="B523" s="436">
        <v>47</v>
      </c>
    </row>
    <row r="524" spans="1:2">
      <c r="A524" s="436" t="s">
        <v>1514</v>
      </c>
      <c r="B524" s="436">
        <v>46</v>
      </c>
    </row>
    <row r="525" spans="1:2">
      <c r="A525" s="436" t="s">
        <v>3191</v>
      </c>
      <c r="B525" s="436">
        <v>45</v>
      </c>
    </row>
    <row r="526" spans="1:2">
      <c r="A526" s="436" t="s">
        <v>3192</v>
      </c>
      <c r="B526" s="436">
        <v>44</v>
      </c>
    </row>
    <row r="527" spans="1:2">
      <c r="A527" s="436" t="s">
        <v>3193</v>
      </c>
      <c r="B527" s="436">
        <v>43</v>
      </c>
    </row>
    <row r="528" spans="1:2">
      <c r="A528" s="436" t="s">
        <v>3194</v>
      </c>
      <c r="B528" s="436">
        <v>42</v>
      </c>
    </row>
    <row r="529" spans="1:2">
      <c r="A529" s="436" t="s">
        <v>3195</v>
      </c>
      <c r="B529" s="436">
        <v>41</v>
      </c>
    </row>
    <row r="530" spans="1:2">
      <c r="A530" s="436" t="s">
        <v>3196</v>
      </c>
      <c r="B530" s="436">
        <v>40</v>
      </c>
    </row>
    <row r="531" spans="1:2">
      <c r="A531" s="436" t="s">
        <v>3197</v>
      </c>
      <c r="B531" s="436">
        <v>39</v>
      </c>
    </row>
    <row r="532" spans="1:2">
      <c r="A532" s="436" t="s">
        <v>3198</v>
      </c>
      <c r="B532" s="436">
        <v>38</v>
      </c>
    </row>
    <row r="533" spans="1:2">
      <c r="A533" s="436" t="s">
        <v>3199</v>
      </c>
      <c r="B533" s="436">
        <v>37</v>
      </c>
    </row>
    <row r="534" spans="1:2">
      <c r="A534" s="436" t="s">
        <v>3200</v>
      </c>
      <c r="B534" s="436">
        <v>36</v>
      </c>
    </row>
    <row r="535" spans="1:2">
      <c r="A535" s="436" t="s">
        <v>3201</v>
      </c>
      <c r="B535" s="436">
        <v>35</v>
      </c>
    </row>
    <row r="536" spans="1:2">
      <c r="A536" s="436" t="s">
        <v>3202</v>
      </c>
      <c r="B536" s="436">
        <v>34</v>
      </c>
    </row>
    <row r="537" spans="1:2">
      <c r="A537" s="436" t="s">
        <v>3203</v>
      </c>
      <c r="B537" s="436">
        <v>33</v>
      </c>
    </row>
    <row r="538" spans="1:2">
      <c r="A538" s="436" t="s">
        <v>3204</v>
      </c>
      <c r="B538" s="436">
        <v>32</v>
      </c>
    </row>
    <row r="539" spans="1:2">
      <c r="A539" s="436" t="s">
        <v>3205</v>
      </c>
      <c r="B539" s="436">
        <v>31</v>
      </c>
    </row>
    <row r="540" spans="1:2">
      <c r="A540" s="436" t="s">
        <v>3206</v>
      </c>
      <c r="B540" s="436">
        <v>30</v>
      </c>
    </row>
    <row r="541" spans="1:2">
      <c r="A541" s="436" t="s">
        <v>3207</v>
      </c>
      <c r="B541" s="436">
        <v>29</v>
      </c>
    </row>
    <row r="542" spans="1:2">
      <c r="A542" s="436" t="s">
        <v>3208</v>
      </c>
      <c r="B542" s="436">
        <v>28</v>
      </c>
    </row>
    <row r="543" spans="1:2">
      <c r="A543" s="436" t="s">
        <v>3209</v>
      </c>
      <c r="B543" s="436">
        <v>27</v>
      </c>
    </row>
    <row r="544" spans="1:2">
      <c r="A544" s="436" t="s">
        <v>3210</v>
      </c>
      <c r="B544" s="436">
        <v>26</v>
      </c>
    </row>
    <row r="545" spans="1:2">
      <c r="A545" s="436" t="s">
        <v>3211</v>
      </c>
      <c r="B545" s="436">
        <v>25</v>
      </c>
    </row>
    <row r="546" spans="1:2">
      <c r="A546" s="436" t="s">
        <v>3212</v>
      </c>
      <c r="B546" s="436">
        <v>23</v>
      </c>
    </row>
    <row r="547" spans="1:2">
      <c r="A547" s="436" t="s">
        <v>1661</v>
      </c>
      <c r="B547" s="436">
        <v>63</v>
      </c>
    </row>
    <row r="548" spans="1:2">
      <c r="A548" s="436" t="s">
        <v>1663</v>
      </c>
      <c r="B548" s="436">
        <v>62</v>
      </c>
    </row>
    <row r="549" spans="1:2">
      <c r="A549" s="436" t="s">
        <v>1664</v>
      </c>
      <c r="B549" s="436">
        <v>61</v>
      </c>
    </row>
    <row r="550" spans="1:2">
      <c r="A550" s="436" t="s">
        <v>1665</v>
      </c>
      <c r="B550" s="436">
        <v>61</v>
      </c>
    </row>
    <row r="551" spans="1:2">
      <c r="A551" s="436" t="s">
        <v>1666</v>
      </c>
      <c r="B551" s="436">
        <v>60</v>
      </c>
    </row>
    <row r="552" spans="1:2">
      <c r="A552" s="436" t="s">
        <v>1667</v>
      </c>
      <c r="B552" s="436">
        <v>59</v>
      </c>
    </row>
    <row r="553" spans="1:2">
      <c r="A553" s="436" t="s">
        <v>1668</v>
      </c>
      <c r="B553" s="436">
        <v>59</v>
      </c>
    </row>
    <row r="554" spans="1:2">
      <c r="A554" s="436" t="s">
        <v>1669</v>
      </c>
      <c r="B554" s="436">
        <v>58</v>
      </c>
    </row>
    <row r="555" spans="1:2">
      <c r="A555" s="436" t="s">
        <v>1670</v>
      </c>
      <c r="B555" s="436">
        <v>58</v>
      </c>
    </row>
    <row r="556" spans="1:2">
      <c r="A556" s="436" t="s">
        <v>1671</v>
      </c>
      <c r="B556" s="436">
        <v>57</v>
      </c>
    </row>
    <row r="557" spans="1:2">
      <c r="A557" s="436" t="s">
        <v>1672</v>
      </c>
      <c r="B557" s="436">
        <v>56</v>
      </c>
    </row>
    <row r="558" spans="1:2">
      <c r="A558" s="436" t="s">
        <v>1673</v>
      </c>
      <c r="B558" s="436">
        <v>56</v>
      </c>
    </row>
    <row r="559" spans="1:2">
      <c r="A559" s="436" t="s">
        <v>1674</v>
      </c>
      <c r="B559" s="436">
        <v>55</v>
      </c>
    </row>
    <row r="560" spans="1:2">
      <c r="A560" s="436" t="s">
        <v>1675</v>
      </c>
      <c r="B560" s="436">
        <v>54</v>
      </c>
    </row>
    <row r="561" spans="1:2">
      <c r="A561" s="436" t="s">
        <v>1676</v>
      </c>
      <c r="B561" s="436">
        <v>54</v>
      </c>
    </row>
    <row r="562" spans="1:2">
      <c r="A562" s="436" t="s">
        <v>1677</v>
      </c>
      <c r="B562" s="436">
        <v>53</v>
      </c>
    </row>
    <row r="563" spans="1:2">
      <c r="A563" s="436" t="s">
        <v>1678</v>
      </c>
      <c r="B563" s="436">
        <v>52</v>
      </c>
    </row>
    <row r="564" spans="1:2">
      <c r="A564" s="436" t="s">
        <v>1679</v>
      </c>
      <c r="B564" s="436">
        <v>52</v>
      </c>
    </row>
    <row r="565" spans="1:2">
      <c r="A565" s="436" t="s">
        <v>3292</v>
      </c>
      <c r="B565" s="436">
        <v>51</v>
      </c>
    </row>
    <row r="566" spans="1:2">
      <c r="A566" s="436" t="s">
        <v>3293</v>
      </c>
      <c r="B566" s="436">
        <v>51</v>
      </c>
    </row>
    <row r="567" spans="1:2">
      <c r="A567" s="436" t="s">
        <v>3294</v>
      </c>
      <c r="B567" s="436">
        <v>50</v>
      </c>
    </row>
    <row r="568" spans="1:2">
      <c r="A568" s="436" t="s">
        <v>3295</v>
      </c>
      <c r="B568" s="436">
        <v>49</v>
      </c>
    </row>
    <row r="569" spans="1:2">
      <c r="A569" s="436" t="s">
        <v>3296</v>
      </c>
      <c r="B569" s="436">
        <v>49</v>
      </c>
    </row>
    <row r="570" spans="1:2">
      <c r="A570" s="436" t="s">
        <v>3297</v>
      </c>
      <c r="B570" s="436">
        <v>48</v>
      </c>
    </row>
    <row r="571" spans="1:2">
      <c r="A571" s="436" t="s">
        <v>3298</v>
      </c>
      <c r="B571" s="436">
        <v>47</v>
      </c>
    </row>
    <row r="572" spans="1:2">
      <c r="A572" s="436" t="s">
        <v>3299</v>
      </c>
      <c r="B572" s="436">
        <v>47</v>
      </c>
    </row>
    <row r="573" spans="1:2">
      <c r="A573" s="436" t="s">
        <v>3300</v>
      </c>
      <c r="B573" s="436">
        <v>46</v>
      </c>
    </row>
    <row r="574" spans="1:2">
      <c r="A574" s="436" t="s">
        <v>3301</v>
      </c>
      <c r="B574" s="436">
        <v>46</v>
      </c>
    </row>
    <row r="575" spans="1:2">
      <c r="A575" s="436" t="s">
        <v>3302</v>
      </c>
      <c r="B575" s="436">
        <v>45</v>
      </c>
    </row>
    <row r="576" spans="1:2">
      <c r="A576" s="436" t="s">
        <v>3303</v>
      </c>
      <c r="B576" s="436">
        <v>44</v>
      </c>
    </row>
    <row r="577" spans="1:2">
      <c r="A577" s="436" t="s">
        <v>3304</v>
      </c>
      <c r="B577" s="436">
        <v>44</v>
      </c>
    </row>
    <row r="578" spans="1:2">
      <c r="A578" s="436" t="s">
        <v>3305</v>
      </c>
      <c r="B578" s="436">
        <v>43</v>
      </c>
    </row>
    <row r="579" spans="1:2">
      <c r="A579" s="436" t="s">
        <v>3306</v>
      </c>
      <c r="B579" s="436">
        <v>42</v>
      </c>
    </row>
    <row r="580" spans="1:2">
      <c r="A580" s="436" t="s">
        <v>3307</v>
      </c>
      <c r="B580" s="436">
        <v>42</v>
      </c>
    </row>
    <row r="581" spans="1:2">
      <c r="A581" s="436" t="s">
        <v>3308</v>
      </c>
      <c r="B581" s="436">
        <v>41</v>
      </c>
    </row>
    <row r="582" spans="1:2">
      <c r="A582" s="436" t="s">
        <v>3309</v>
      </c>
      <c r="B582" s="436">
        <v>40</v>
      </c>
    </row>
    <row r="583" spans="1:2">
      <c r="A583" s="436" t="s">
        <v>3310</v>
      </c>
      <c r="B583" s="436">
        <v>40</v>
      </c>
    </row>
    <row r="584" spans="1:2">
      <c r="A584" s="436" t="s">
        <v>3311</v>
      </c>
      <c r="B584" s="436">
        <v>39</v>
      </c>
    </row>
    <row r="585" spans="1:2">
      <c r="A585" s="436" t="s">
        <v>3312</v>
      </c>
      <c r="B585" s="436">
        <v>39</v>
      </c>
    </row>
    <row r="586" spans="1:2">
      <c r="A586" s="436" t="s">
        <v>3313</v>
      </c>
      <c r="B586" s="436">
        <v>38</v>
      </c>
    </row>
    <row r="587" spans="1:2">
      <c r="A587" s="436" t="s">
        <v>3314</v>
      </c>
      <c r="B587" s="436">
        <v>37</v>
      </c>
    </row>
    <row r="588" spans="1:2">
      <c r="A588" s="436" t="s">
        <v>3315</v>
      </c>
      <c r="B588" s="436">
        <v>37</v>
      </c>
    </row>
    <row r="589" spans="1:2">
      <c r="A589" s="436" t="s">
        <v>3316</v>
      </c>
      <c r="B589" s="436">
        <v>36</v>
      </c>
    </row>
    <row r="590" spans="1:2">
      <c r="A590" s="436" t="s">
        <v>3317</v>
      </c>
      <c r="B590" s="436">
        <v>35</v>
      </c>
    </row>
    <row r="591" spans="1:2">
      <c r="A591" s="436" t="s">
        <v>3318</v>
      </c>
      <c r="B591" s="436">
        <v>35</v>
      </c>
    </row>
    <row r="592" spans="1:2">
      <c r="A592" s="436" t="s">
        <v>3319</v>
      </c>
      <c r="B592" s="436">
        <v>34</v>
      </c>
    </row>
    <row r="593" spans="1:2">
      <c r="A593" s="436" t="s">
        <v>3320</v>
      </c>
      <c r="B593" s="436">
        <v>33</v>
      </c>
    </row>
    <row r="594" spans="1:2">
      <c r="A594" s="436" t="s">
        <v>3321</v>
      </c>
      <c r="B594" s="436">
        <v>33</v>
      </c>
    </row>
    <row r="595" spans="1:2">
      <c r="A595" s="436" t="s">
        <v>3322</v>
      </c>
      <c r="B595" s="436">
        <v>32</v>
      </c>
    </row>
    <row r="596" spans="1:2">
      <c r="A596" s="436" t="s">
        <v>1581</v>
      </c>
      <c r="B596" s="436">
        <v>76</v>
      </c>
    </row>
    <row r="597" spans="1:2">
      <c r="A597" s="436" t="s">
        <v>1583</v>
      </c>
      <c r="B597" s="436">
        <v>74</v>
      </c>
    </row>
    <row r="598" spans="1:2">
      <c r="A598" s="436" t="s">
        <v>1584</v>
      </c>
      <c r="B598" s="436">
        <v>73</v>
      </c>
    </row>
    <row r="599" spans="1:2">
      <c r="A599" s="436" t="s">
        <v>1585</v>
      </c>
      <c r="B599" s="436">
        <v>72</v>
      </c>
    </row>
    <row r="600" spans="1:2">
      <c r="A600" s="436" t="s">
        <v>1586</v>
      </c>
      <c r="B600" s="436">
        <v>71</v>
      </c>
    </row>
    <row r="601" spans="1:2">
      <c r="A601" s="436" t="s">
        <v>1587</v>
      </c>
      <c r="B601" s="436">
        <v>70</v>
      </c>
    </row>
    <row r="602" spans="1:2">
      <c r="A602" s="436" t="s">
        <v>1588</v>
      </c>
      <c r="B602" s="436">
        <v>69</v>
      </c>
    </row>
    <row r="603" spans="1:2">
      <c r="A603" s="436" t="s">
        <v>1589</v>
      </c>
      <c r="B603" s="436">
        <v>68</v>
      </c>
    </row>
    <row r="604" spans="1:2">
      <c r="A604" s="436" t="s">
        <v>1590</v>
      </c>
      <c r="B604" s="436">
        <v>67</v>
      </c>
    </row>
    <row r="605" spans="1:2">
      <c r="A605" s="436" t="s">
        <v>1591</v>
      </c>
      <c r="B605" s="436">
        <v>66</v>
      </c>
    </row>
    <row r="606" spans="1:2">
      <c r="A606" s="436" t="s">
        <v>1592</v>
      </c>
      <c r="B606" s="436">
        <v>65</v>
      </c>
    </row>
    <row r="607" spans="1:2">
      <c r="A607" s="436" t="s">
        <v>1593</v>
      </c>
      <c r="B607" s="436">
        <v>64</v>
      </c>
    </row>
    <row r="608" spans="1:2">
      <c r="A608" s="436" t="s">
        <v>1594</v>
      </c>
      <c r="B608" s="436">
        <v>63</v>
      </c>
    </row>
    <row r="609" spans="1:2">
      <c r="A609" s="436" t="s">
        <v>1595</v>
      </c>
      <c r="B609" s="436">
        <v>62</v>
      </c>
    </row>
    <row r="610" spans="1:2">
      <c r="A610" s="436" t="s">
        <v>1596</v>
      </c>
      <c r="B610" s="436">
        <v>61</v>
      </c>
    </row>
    <row r="611" spans="1:2">
      <c r="A611" s="436" t="s">
        <v>1597</v>
      </c>
      <c r="B611" s="436">
        <v>60</v>
      </c>
    </row>
    <row r="612" spans="1:2">
      <c r="A612" s="436" t="s">
        <v>1598</v>
      </c>
      <c r="B612" s="436">
        <v>59</v>
      </c>
    </row>
    <row r="613" spans="1:2">
      <c r="A613" s="436" t="s">
        <v>1599</v>
      </c>
      <c r="B613" s="436">
        <v>58</v>
      </c>
    </row>
    <row r="614" spans="1:2">
      <c r="A614" s="436" t="s">
        <v>1600</v>
      </c>
      <c r="B614" s="436">
        <v>57</v>
      </c>
    </row>
    <row r="615" spans="1:2">
      <c r="A615" s="436" t="s">
        <v>1601</v>
      </c>
      <c r="B615" s="436">
        <v>56</v>
      </c>
    </row>
    <row r="616" spans="1:2">
      <c r="A616" s="436" t="s">
        <v>1602</v>
      </c>
      <c r="B616" s="436">
        <v>55</v>
      </c>
    </row>
    <row r="617" spans="1:2">
      <c r="A617" s="436" t="s">
        <v>3238</v>
      </c>
      <c r="B617" s="436">
        <v>54</v>
      </c>
    </row>
    <row r="618" spans="1:2">
      <c r="A618" s="436" t="s">
        <v>1603</v>
      </c>
      <c r="B618" s="436">
        <v>53</v>
      </c>
    </row>
    <row r="619" spans="1:2">
      <c r="A619" s="436" t="s">
        <v>3239</v>
      </c>
      <c r="B619" s="436">
        <v>52</v>
      </c>
    </row>
    <row r="620" spans="1:2">
      <c r="A620" s="436" t="s">
        <v>3240</v>
      </c>
      <c r="B620" s="436">
        <v>51</v>
      </c>
    </row>
    <row r="621" spans="1:2">
      <c r="A621" s="436" t="s">
        <v>3241</v>
      </c>
      <c r="B621" s="436">
        <v>50</v>
      </c>
    </row>
    <row r="622" spans="1:2">
      <c r="A622" s="436" t="s">
        <v>3242</v>
      </c>
      <c r="B622" s="436">
        <v>49</v>
      </c>
    </row>
    <row r="623" spans="1:2">
      <c r="A623" s="436" t="s">
        <v>3243</v>
      </c>
      <c r="B623" s="436">
        <v>48</v>
      </c>
    </row>
    <row r="624" spans="1:2">
      <c r="A624" s="436" t="s">
        <v>3244</v>
      </c>
      <c r="B624" s="436">
        <v>47</v>
      </c>
    </row>
    <row r="625" spans="1:2">
      <c r="A625" s="436" t="s">
        <v>3245</v>
      </c>
      <c r="B625" s="436">
        <v>46</v>
      </c>
    </row>
    <row r="626" spans="1:2">
      <c r="A626" s="436" t="s">
        <v>3246</v>
      </c>
      <c r="B626" s="436">
        <v>45</v>
      </c>
    </row>
    <row r="627" spans="1:2">
      <c r="A627" s="436" t="s">
        <v>3247</v>
      </c>
      <c r="B627" s="436">
        <v>44</v>
      </c>
    </row>
    <row r="628" spans="1:2">
      <c r="A628" s="436" t="s">
        <v>3248</v>
      </c>
      <c r="B628" s="436">
        <v>43</v>
      </c>
    </row>
    <row r="629" spans="1:2">
      <c r="A629" s="436" t="s">
        <v>3249</v>
      </c>
      <c r="B629" s="436">
        <v>42</v>
      </c>
    </row>
    <row r="630" spans="1:2">
      <c r="A630" s="436" t="s">
        <v>3250</v>
      </c>
      <c r="B630" s="436">
        <v>41</v>
      </c>
    </row>
    <row r="631" spans="1:2">
      <c r="A631" s="436" t="s">
        <v>3251</v>
      </c>
      <c r="B631" s="436">
        <v>40</v>
      </c>
    </row>
    <row r="632" spans="1:2">
      <c r="A632" s="436" t="s">
        <v>3252</v>
      </c>
      <c r="B632" s="436">
        <v>39</v>
      </c>
    </row>
    <row r="633" spans="1:2">
      <c r="A633" s="436" t="s">
        <v>3253</v>
      </c>
      <c r="B633" s="436">
        <v>38</v>
      </c>
    </row>
    <row r="634" spans="1:2">
      <c r="A634" s="436" t="s">
        <v>3254</v>
      </c>
      <c r="B634" s="436">
        <v>38</v>
      </c>
    </row>
    <row r="635" spans="1:2">
      <c r="A635" s="436" t="s">
        <v>3255</v>
      </c>
      <c r="B635" s="436">
        <v>37</v>
      </c>
    </row>
    <row r="636" spans="1:2">
      <c r="A636" s="436" t="s">
        <v>3256</v>
      </c>
      <c r="B636" s="436">
        <v>36</v>
      </c>
    </row>
    <row r="637" spans="1:2">
      <c r="A637" s="436" t="s">
        <v>3257</v>
      </c>
      <c r="B637" s="436">
        <v>35</v>
      </c>
    </row>
    <row r="638" spans="1:2">
      <c r="A638" s="436" t="s">
        <v>3258</v>
      </c>
      <c r="B638" s="436">
        <v>34</v>
      </c>
    </row>
    <row r="639" spans="1:2">
      <c r="A639" s="436" t="s">
        <v>3259</v>
      </c>
      <c r="B639" s="436">
        <v>33</v>
      </c>
    </row>
    <row r="640" spans="1:2">
      <c r="A640" s="436" t="s">
        <v>3260</v>
      </c>
      <c r="B640" s="436">
        <v>32</v>
      </c>
    </row>
    <row r="641" spans="1:2">
      <c r="A641" s="436" t="s">
        <v>3261</v>
      </c>
      <c r="B641" s="436">
        <v>31</v>
      </c>
    </row>
    <row r="642" spans="1:2">
      <c r="A642" s="436" t="s">
        <v>3262</v>
      </c>
      <c r="B642" s="436">
        <v>30</v>
      </c>
    </row>
    <row r="643" spans="1:2">
      <c r="A643" s="436" t="s">
        <v>3263</v>
      </c>
      <c r="B643" s="436">
        <v>29</v>
      </c>
    </row>
    <row r="644" spans="1:2">
      <c r="A644" s="436" t="s">
        <v>3264</v>
      </c>
      <c r="B644" s="436">
        <v>27</v>
      </c>
    </row>
    <row r="645" spans="1:2">
      <c r="A645" s="436" t="s">
        <v>1736</v>
      </c>
      <c r="B645" s="436">
        <v>65</v>
      </c>
    </row>
    <row r="646" spans="1:2">
      <c r="A646" s="436" t="s">
        <v>1738</v>
      </c>
      <c r="B646" s="436">
        <v>64</v>
      </c>
    </row>
    <row r="647" spans="1:2">
      <c r="A647" s="436" t="s">
        <v>1739</v>
      </c>
      <c r="B647" s="436">
        <v>63</v>
      </c>
    </row>
    <row r="648" spans="1:2">
      <c r="A648" s="436" t="s">
        <v>1740</v>
      </c>
      <c r="B648" s="436">
        <v>62</v>
      </c>
    </row>
    <row r="649" spans="1:2">
      <c r="A649" s="436" t="s">
        <v>1741</v>
      </c>
      <c r="B649" s="436">
        <v>62</v>
      </c>
    </row>
    <row r="650" spans="1:2">
      <c r="A650" s="436" t="s">
        <v>1742</v>
      </c>
      <c r="B650" s="436">
        <v>61</v>
      </c>
    </row>
    <row r="651" spans="1:2">
      <c r="A651" s="436" t="s">
        <v>1743</v>
      </c>
      <c r="B651" s="436">
        <v>60</v>
      </c>
    </row>
    <row r="652" spans="1:2">
      <c r="A652" s="436" t="s">
        <v>1744</v>
      </c>
      <c r="B652" s="436">
        <v>59</v>
      </c>
    </row>
    <row r="653" spans="1:2">
      <c r="A653" s="436" t="s">
        <v>1745</v>
      </c>
      <c r="B653" s="436">
        <v>59</v>
      </c>
    </row>
    <row r="654" spans="1:2">
      <c r="A654" s="436" t="s">
        <v>1746</v>
      </c>
      <c r="B654" s="436">
        <v>58</v>
      </c>
    </row>
    <row r="655" spans="1:2">
      <c r="A655" s="436" t="s">
        <v>1747</v>
      </c>
      <c r="B655" s="436">
        <v>57</v>
      </c>
    </row>
    <row r="656" spans="1:2">
      <c r="A656" s="436" t="s">
        <v>1748</v>
      </c>
      <c r="B656" s="436">
        <v>56</v>
      </c>
    </row>
    <row r="657" spans="1:2">
      <c r="A657" s="436" t="s">
        <v>1749</v>
      </c>
      <c r="B657" s="436">
        <v>56</v>
      </c>
    </row>
    <row r="658" spans="1:2">
      <c r="A658" s="436" t="s">
        <v>1750</v>
      </c>
      <c r="B658" s="436">
        <v>55</v>
      </c>
    </row>
    <row r="659" spans="1:2">
      <c r="A659" s="436" t="s">
        <v>1751</v>
      </c>
      <c r="B659" s="436">
        <v>54</v>
      </c>
    </row>
    <row r="660" spans="1:2">
      <c r="A660" s="436" t="s">
        <v>1752</v>
      </c>
      <c r="B660" s="436">
        <v>53</v>
      </c>
    </row>
    <row r="661" spans="1:2">
      <c r="A661" s="436" t="s">
        <v>1753</v>
      </c>
      <c r="B661" s="436">
        <v>53</v>
      </c>
    </row>
    <row r="662" spans="1:2">
      <c r="A662" s="436" t="s">
        <v>1754</v>
      </c>
      <c r="B662" s="436">
        <v>52</v>
      </c>
    </row>
    <row r="663" spans="1:2">
      <c r="A663" s="436" t="s">
        <v>1755</v>
      </c>
      <c r="B663" s="436">
        <v>51</v>
      </c>
    </row>
    <row r="664" spans="1:2">
      <c r="A664" s="436" t="s">
        <v>1756</v>
      </c>
      <c r="B664" s="436">
        <v>51</v>
      </c>
    </row>
    <row r="665" spans="1:2">
      <c r="A665" s="436" t="s">
        <v>3349</v>
      </c>
      <c r="B665" s="436">
        <v>50</v>
      </c>
    </row>
    <row r="666" spans="1:2">
      <c r="A666" s="436" t="s">
        <v>1757</v>
      </c>
      <c r="B666" s="436">
        <v>49</v>
      </c>
    </row>
    <row r="667" spans="1:2">
      <c r="A667" s="436" t="s">
        <v>3350</v>
      </c>
      <c r="B667" s="436">
        <v>48</v>
      </c>
    </row>
    <row r="668" spans="1:2">
      <c r="A668" s="436" t="s">
        <v>3351</v>
      </c>
      <c r="B668" s="436">
        <v>48</v>
      </c>
    </row>
    <row r="669" spans="1:2">
      <c r="A669" s="436" t="s">
        <v>3352</v>
      </c>
      <c r="B669" s="436">
        <v>47</v>
      </c>
    </row>
    <row r="670" spans="1:2">
      <c r="A670" s="436" t="s">
        <v>3353</v>
      </c>
      <c r="B670" s="436">
        <v>46</v>
      </c>
    </row>
    <row r="671" spans="1:2">
      <c r="A671" s="436" t="s">
        <v>3354</v>
      </c>
      <c r="B671" s="436">
        <v>45</v>
      </c>
    </row>
    <row r="672" spans="1:2">
      <c r="A672" s="436" t="s">
        <v>3355</v>
      </c>
      <c r="B672" s="436">
        <v>45</v>
      </c>
    </row>
    <row r="673" spans="1:2">
      <c r="A673" s="436" t="s">
        <v>3356</v>
      </c>
      <c r="B673" s="436">
        <v>44</v>
      </c>
    </row>
    <row r="674" spans="1:2">
      <c r="A674" s="436" t="s">
        <v>3357</v>
      </c>
      <c r="B674" s="436">
        <v>43</v>
      </c>
    </row>
    <row r="675" spans="1:2">
      <c r="A675" s="436" t="s">
        <v>3358</v>
      </c>
      <c r="B675" s="436">
        <v>42</v>
      </c>
    </row>
    <row r="676" spans="1:2">
      <c r="A676" s="436" t="s">
        <v>3359</v>
      </c>
      <c r="B676" s="436">
        <v>42</v>
      </c>
    </row>
    <row r="677" spans="1:2">
      <c r="A677" s="436" t="s">
        <v>3360</v>
      </c>
      <c r="B677" s="436">
        <v>41</v>
      </c>
    </row>
    <row r="678" spans="1:2">
      <c r="A678" s="436" t="s">
        <v>3361</v>
      </c>
      <c r="B678" s="436">
        <v>40</v>
      </c>
    </row>
    <row r="679" spans="1:2">
      <c r="A679" s="436" t="s">
        <v>3362</v>
      </c>
      <c r="B679" s="436">
        <v>39</v>
      </c>
    </row>
    <row r="680" spans="1:2">
      <c r="A680" s="436" t="s">
        <v>3363</v>
      </c>
      <c r="B680" s="436">
        <v>39</v>
      </c>
    </row>
    <row r="681" spans="1:2">
      <c r="A681" s="436" t="s">
        <v>3364</v>
      </c>
      <c r="B681" s="436">
        <v>38</v>
      </c>
    </row>
    <row r="682" spans="1:2">
      <c r="A682" s="436" t="s">
        <v>3365</v>
      </c>
      <c r="B682" s="436">
        <v>37</v>
      </c>
    </row>
    <row r="683" spans="1:2">
      <c r="A683" s="436" t="s">
        <v>3366</v>
      </c>
      <c r="B683" s="436">
        <v>37</v>
      </c>
    </row>
    <row r="684" spans="1:2">
      <c r="A684" s="436" t="s">
        <v>3367</v>
      </c>
      <c r="B684" s="436">
        <v>36</v>
      </c>
    </row>
    <row r="685" spans="1:2">
      <c r="A685" s="436" t="s">
        <v>3368</v>
      </c>
      <c r="B685" s="436">
        <v>35</v>
      </c>
    </row>
    <row r="686" spans="1:2">
      <c r="A686" s="436" t="s">
        <v>3369</v>
      </c>
      <c r="B686" s="436">
        <v>34</v>
      </c>
    </row>
    <row r="687" spans="1:2">
      <c r="A687" s="436" t="s">
        <v>3370</v>
      </c>
      <c r="B687" s="436">
        <v>34</v>
      </c>
    </row>
    <row r="688" spans="1:2">
      <c r="A688" s="436" t="s">
        <v>3371</v>
      </c>
      <c r="B688" s="436">
        <v>33</v>
      </c>
    </row>
    <row r="689" spans="1:2">
      <c r="A689" s="436" t="s">
        <v>3372</v>
      </c>
      <c r="B689" s="436">
        <v>32</v>
      </c>
    </row>
    <row r="690" spans="1:2">
      <c r="A690" s="436" t="s">
        <v>3373</v>
      </c>
      <c r="B690" s="436">
        <v>31</v>
      </c>
    </row>
    <row r="691" spans="1:2">
      <c r="A691" s="436" t="s">
        <v>3374</v>
      </c>
      <c r="B691" s="436">
        <v>31</v>
      </c>
    </row>
    <row r="692" spans="1:2">
      <c r="A692" s="436" t="s">
        <v>3375</v>
      </c>
      <c r="B692" s="436">
        <v>30</v>
      </c>
    </row>
    <row r="693" spans="1:2">
      <c r="A693" s="436" t="s">
        <v>3376</v>
      </c>
      <c r="B693" s="436">
        <v>28</v>
      </c>
    </row>
    <row r="694" spans="1:2">
      <c r="A694" s="436" t="s">
        <v>1625</v>
      </c>
      <c r="B694" s="436">
        <v>72</v>
      </c>
    </row>
    <row r="695" spans="1:2">
      <c r="A695" s="436" t="s">
        <v>1627</v>
      </c>
      <c r="B695" s="436">
        <v>70</v>
      </c>
    </row>
    <row r="696" spans="1:2">
      <c r="A696" s="436" t="s">
        <v>1628</v>
      </c>
      <c r="B696" s="436">
        <v>69</v>
      </c>
    </row>
    <row r="697" spans="1:2">
      <c r="A697" s="436" t="s">
        <v>1629</v>
      </c>
      <c r="B697" s="436">
        <v>68</v>
      </c>
    </row>
    <row r="698" spans="1:2">
      <c r="A698" s="436" t="s">
        <v>1630</v>
      </c>
      <c r="B698" s="436">
        <v>67</v>
      </c>
    </row>
    <row r="699" spans="1:2">
      <c r="A699" s="436" t="s">
        <v>1631</v>
      </c>
      <c r="B699" s="436">
        <v>66</v>
      </c>
    </row>
    <row r="700" spans="1:2">
      <c r="A700" s="436" t="s">
        <v>1632</v>
      </c>
      <c r="B700" s="436">
        <v>66</v>
      </c>
    </row>
    <row r="701" spans="1:2">
      <c r="A701" s="436" t="s">
        <v>1633</v>
      </c>
      <c r="B701" s="436">
        <v>65</v>
      </c>
    </row>
    <row r="702" spans="1:2">
      <c r="A702" s="436" t="s">
        <v>1634</v>
      </c>
      <c r="B702" s="436">
        <v>64</v>
      </c>
    </row>
    <row r="703" spans="1:2">
      <c r="A703" s="436" t="s">
        <v>1635</v>
      </c>
      <c r="B703" s="436">
        <v>63</v>
      </c>
    </row>
    <row r="704" spans="1:2">
      <c r="A704" s="436" t="s">
        <v>1636</v>
      </c>
      <c r="B704" s="436">
        <v>62</v>
      </c>
    </row>
    <row r="705" spans="1:2">
      <c r="A705" s="436" t="s">
        <v>1637</v>
      </c>
      <c r="B705" s="436">
        <v>61</v>
      </c>
    </row>
    <row r="706" spans="1:2">
      <c r="A706" s="436" t="s">
        <v>1638</v>
      </c>
      <c r="B706" s="436">
        <v>60</v>
      </c>
    </row>
    <row r="707" spans="1:2">
      <c r="A707" s="436" t="s">
        <v>1639</v>
      </c>
      <c r="B707" s="436">
        <v>59</v>
      </c>
    </row>
    <row r="708" spans="1:2">
      <c r="A708" s="436" t="s">
        <v>1640</v>
      </c>
      <c r="B708" s="436">
        <v>58</v>
      </c>
    </row>
    <row r="709" spans="1:2">
      <c r="A709" s="436" t="s">
        <v>1641</v>
      </c>
      <c r="B709" s="436">
        <v>57</v>
      </c>
    </row>
    <row r="710" spans="1:2">
      <c r="A710" s="436" t="s">
        <v>1642</v>
      </c>
      <c r="B710" s="436">
        <v>57</v>
      </c>
    </row>
    <row r="711" spans="1:2">
      <c r="A711" s="436" t="s">
        <v>1643</v>
      </c>
      <c r="B711" s="436">
        <v>56</v>
      </c>
    </row>
    <row r="712" spans="1:2">
      <c r="A712" s="436" t="s">
        <v>1644</v>
      </c>
      <c r="B712" s="436">
        <v>55</v>
      </c>
    </row>
    <row r="713" spans="1:2">
      <c r="A713" s="436" t="s">
        <v>1645</v>
      </c>
      <c r="B713" s="436">
        <v>54</v>
      </c>
    </row>
    <row r="714" spans="1:2">
      <c r="A714" s="436" t="s">
        <v>1646</v>
      </c>
      <c r="B714" s="436">
        <v>53</v>
      </c>
    </row>
    <row r="715" spans="1:2">
      <c r="A715" s="436" t="s">
        <v>3265</v>
      </c>
      <c r="B715" s="436">
        <v>52</v>
      </c>
    </row>
    <row r="716" spans="1:2">
      <c r="A716" s="436" t="s">
        <v>1647</v>
      </c>
      <c r="B716" s="436">
        <v>51</v>
      </c>
    </row>
    <row r="717" spans="1:2">
      <c r="A717" s="436" t="s">
        <v>3266</v>
      </c>
      <c r="B717" s="436">
        <v>50</v>
      </c>
    </row>
    <row r="718" spans="1:2">
      <c r="A718" s="436" t="s">
        <v>3267</v>
      </c>
      <c r="B718" s="436">
        <v>49</v>
      </c>
    </row>
    <row r="719" spans="1:2">
      <c r="A719" s="436" t="s">
        <v>3268</v>
      </c>
      <c r="B719" s="436">
        <v>48</v>
      </c>
    </row>
    <row r="720" spans="1:2">
      <c r="A720" s="436" t="s">
        <v>3269</v>
      </c>
      <c r="B720" s="436">
        <v>48</v>
      </c>
    </row>
    <row r="721" spans="1:2">
      <c r="A721" s="436" t="s">
        <v>3270</v>
      </c>
      <c r="B721" s="436">
        <v>47</v>
      </c>
    </row>
    <row r="722" spans="1:2">
      <c r="A722" s="436" t="s">
        <v>3271</v>
      </c>
      <c r="B722" s="436">
        <v>46</v>
      </c>
    </row>
    <row r="723" spans="1:2">
      <c r="A723" s="436" t="s">
        <v>3272</v>
      </c>
      <c r="B723" s="436">
        <v>45</v>
      </c>
    </row>
    <row r="724" spans="1:2">
      <c r="A724" s="436" t="s">
        <v>3273</v>
      </c>
      <c r="B724" s="436">
        <v>44</v>
      </c>
    </row>
    <row r="725" spans="1:2">
      <c r="A725" s="436" t="s">
        <v>3274</v>
      </c>
      <c r="B725" s="436">
        <v>43</v>
      </c>
    </row>
    <row r="726" spans="1:2">
      <c r="A726" s="436" t="s">
        <v>3275</v>
      </c>
      <c r="B726" s="436">
        <v>42</v>
      </c>
    </row>
    <row r="727" spans="1:2">
      <c r="A727" s="436" t="s">
        <v>3276</v>
      </c>
      <c r="B727" s="436">
        <v>41</v>
      </c>
    </row>
    <row r="728" spans="1:2">
      <c r="A728" s="436" t="s">
        <v>3277</v>
      </c>
      <c r="B728" s="436">
        <v>40</v>
      </c>
    </row>
    <row r="729" spans="1:2">
      <c r="A729" s="436" t="s">
        <v>3278</v>
      </c>
      <c r="B729" s="436">
        <v>39</v>
      </c>
    </row>
    <row r="730" spans="1:2">
      <c r="A730" s="436" t="s">
        <v>3279</v>
      </c>
      <c r="B730" s="436">
        <v>39</v>
      </c>
    </row>
    <row r="731" spans="1:2">
      <c r="A731" s="436" t="s">
        <v>3280</v>
      </c>
      <c r="B731" s="436">
        <v>38</v>
      </c>
    </row>
    <row r="732" spans="1:2">
      <c r="A732" s="436" t="s">
        <v>3281</v>
      </c>
      <c r="B732" s="436">
        <v>37</v>
      </c>
    </row>
    <row r="733" spans="1:2">
      <c r="A733" s="436" t="s">
        <v>3282</v>
      </c>
      <c r="B733" s="436">
        <v>36</v>
      </c>
    </row>
    <row r="734" spans="1:2">
      <c r="A734" s="436" t="s">
        <v>3283</v>
      </c>
      <c r="B734" s="436">
        <v>35</v>
      </c>
    </row>
    <row r="735" spans="1:2">
      <c r="A735" s="436" t="s">
        <v>3284</v>
      </c>
      <c r="B735" s="436">
        <v>34</v>
      </c>
    </row>
    <row r="736" spans="1:2">
      <c r="A736" s="436" t="s">
        <v>3285</v>
      </c>
      <c r="B736" s="436">
        <v>33</v>
      </c>
    </row>
    <row r="737" spans="1:2">
      <c r="A737" s="436" t="s">
        <v>3286</v>
      </c>
      <c r="B737" s="436">
        <v>32</v>
      </c>
    </row>
    <row r="738" spans="1:2">
      <c r="A738" s="436" t="s">
        <v>3287</v>
      </c>
      <c r="B738" s="436">
        <v>31</v>
      </c>
    </row>
    <row r="739" spans="1:2">
      <c r="A739" s="436" t="s">
        <v>3288</v>
      </c>
      <c r="B739" s="436">
        <v>30</v>
      </c>
    </row>
    <row r="740" spans="1:2">
      <c r="A740" s="436" t="s">
        <v>3289</v>
      </c>
      <c r="B740" s="436">
        <v>30</v>
      </c>
    </row>
    <row r="741" spans="1:2">
      <c r="A741" s="436" t="s">
        <v>3290</v>
      </c>
      <c r="B741" s="436">
        <v>29</v>
      </c>
    </row>
    <row r="742" spans="1:2">
      <c r="A742" s="436" t="s">
        <v>3291</v>
      </c>
      <c r="B742" s="436">
        <v>27</v>
      </c>
    </row>
    <row r="743" spans="1:2">
      <c r="A743" s="436" t="s">
        <v>1772</v>
      </c>
      <c r="B743" s="436">
        <v>64</v>
      </c>
    </row>
    <row r="744" spans="1:2">
      <c r="A744" s="436" t="s">
        <v>1774</v>
      </c>
      <c r="B744" s="436">
        <v>63</v>
      </c>
    </row>
    <row r="745" spans="1:2">
      <c r="A745" s="436" t="s">
        <v>1775</v>
      </c>
      <c r="B745" s="436">
        <v>62</v>
      </c>
    </row>
    <row r="746" spans="1:2">
      <c r="A746" s="436" t="s">
        <v>1776</v>
      </c>
      <c r="B746" s="436">
        <v>61</v>
      </c>
    </row>
    <row r="747" spans="1:2">
      <c r="A747" s="436" t="s">
        <v>1777</v>
      </c>
      <c r="B747" s="436">
        <v>61</v>
      </c>
    </row>
    <row r="748" spans="1:2">
      <c r="A748" s="436" t="s">
        <v>1778</v>
      </c>
      <c r="B748" s="436">
        <v>60</v>
      </c>
    </row>
    <row r="749" spans="1:2">
      <c r="A749" s="436" t="s">
        <v>1779</v>
      </c>
      <c r="B749" s="436">
        <v>59</v>
      </c>
    </row>
    <row r="750" spans="1:2">
      <c r="A750" s="436" t="s">
        <v>1780</v>
      </c>
      <c r="B750" s="436">
        <v>59</v>
      </c>
    </row>
    <row r="751" spans="1:2">
      <c r="A751" s="436" t="s">
        <v>1781</v>
      </c>
      <c r="B751" s="436">
        <v>58</v>
      </c>
    </row>
    <row r="752" spans="1:2">
      <c r="A752" s="436" t="s">
        <v>1782</v>
      </c>
      <c r="B752" s="436">
        <v>57</v>
      </c>
    </row>
    <row r="753" spans="1:2">
      <c r="A753" s="436" t="s">
        <v>1783</v>
      </c>
      <c r="B753" s="436">
        <v>56</v>
      </c>
    </row>
    <row r="754" spans="1:2">
      <c r="A754" s="436" t="s">
        <v>1784</v>
      </c>
      <c r="B754" s="436">
        <v>56</v>
      </c>
    </row>
    <row r="755" spans="1:2">
      <c r="A755" s="436" t="s">
        <v>1785</v>
      </c>
      <c r="B755" s="436">
        <v>55</v>
      </c>
    </row>
    <row r="756" spans="1:2">
      <c r="A756" s="436" t="s">
        <v>1786</v>
      </c>
      <c r="B756" s="436">
        <v>54</v>
      </c>
    </row>
    <row r="757" spans="1:2">
      <c r="A757" s="436" t="s">
        <v>1787</v>
      </c>
      <c r="B757" s="436">
        <v>53</v>
      </c>
    </row>
    <row r="758" spans="1:2">
      <c r="A758" s="436" t="s">
        <v>1788</v>
      </c>
      <c r="B758" s="436">
        <v>53</v>
      </c>
    </row>
    <row r="759" spans="1:2">
      <c r="A759" s="436" t="s">
        <v>1789</v>
      </c>
      <c r="B759" s="436">
        <v>52</v>
      </c>
    </row>
    <row r="760" spans="1:2">
      <c r="A760" s="436" t="s">
        <v>1790</v>
      </c>
      <c r="B760" s="436">
        <v>51</v>
      </c>
    </row>
    <row r="761" spans="1:2">
      <c r="A761" s="436" t="s">
        <v>1791</v>
      </c>
      <c r="B761" s="436">
        <v>51</v>
      </c>
    </row>
    <row r="762" spans="1:2">
      <c r="A762" s="436" t="s">
        <v>1792</v>
      </c>
      <c r="B762" s="436">
        <v>50</v>
      </c>
    </row>
    <row r="763" spans="1:2">
      <c r="A763" s="436" t="s">
        <v>3377</v>
      </c>
      <c r="B763" s="436">
        <v>49</v>
      </c>
    </row>
    <row r="764" spans="1:2">
      <c r="A764" s="436" t="s">
        <v>1793</v>
      </c>
      <c r="B764" s="436">
        <v>48</v>
      </c>
    </row>
    <row r="765" spans="1:2">
      <c r="A765" s="436" t="s">
        <v>3378</v>
      </c>
      <c r="B765" s="436">
        <v>48</v>
      </c>
    </row>
    <row r="766" spans="1:2">
      <c r="A766" s="436" t="s">
        <v>3379</v>
      </c>
      <c r="B766" s="436">
        <v>47</v>
      </c>
    </row>
    <row r="767" spans="1:2">
      <c r="A767" s="436" t="s">
        <v>3380</v>
      </c>
      <c r="B767" s="436">
        <v>46</v>
      </c>
    </row>
    <row r="768" spans="1:2">
      <c r="A768" s="436" t="s">
        <v>3381</v>
      </c>
      <c r="B768" s="436">
        <v>45</v>
      </c>
    </row>
    <row r="769" spans="1:2">
      <c r="A769" s="436" t="s">
        <v>3382</v>
      </c>
      <c r="B769" s="436">
        <v>45</v>
      </c>
    </row>
    <row r="770" spans="1:2">
      <c r="A770" s="436" t="s">
        <v>3383</v>
      </c>
      <c r="B770" s="436">
        <v>44</v>
      </c>
    </row>
    <row r="771" spans="1:2">
      <c r="A771" s="436" t="s">
        <v>3384</v>
      </c>
      <c r="B771" s="436">
        <v>43</v>
      </c>
    </row>
    <row r="772" spans="1:2">
      <c r="A772" s="436" t="s">
        <v>3385</v>
      </c>
      <c r="B772" s="436">
        <v>43</v>
      </c>
    </row>
    <row r="773" spans="1:2">
      <c r="A773" s="436" t="s">
        <v>3386</v>
      </c>
      <c r="B773" s="436">
        <v>42</v>
      </c>
    </row>
    <row r="774" spans="1:2">
      <c r="A774" s="436" t="s">
        <v>3387</v>
      </c>
      <c r="B774" s="436">
        <v>41</v>
      </c>
    </row>
    <row r="775" spans="1:2">
      <c r="A775" s="436" t="s">
        <v>3388</v>
      </c>
      <c r="B775" s="436">
        <v>40</v>
      </c>
    </row>
    <row r="776" spans="1:2">
      <c r="A776" s="436" t="s">
        <v>3389</v>
      </c>
      <c r="B776" s="436">
        <v>40</v>
      </c>
    </row>
    <row r="777" spans="1:2">
      <c r="A777" s="436" t="s">
        <v>3390</v>
      </c>
      <c r="B777" s="436">
        <v>39</v>
      </c>
    </row>
    <row r="778" spans="1:2">
      <c r="A778" s="436" t="s">
        <v>3391</v>
      </c>
      <c r="B778" s="436">
        <v>38</v>
      </c>
    </row>
    <row r="779" spans="1:2">
      <c r="A779" s="436" t="s">
        <v>3392</v>
      </c>
      <c r="B779" s="436">
        <v>37</v>
      </c>
    </row>
    <row r="780" spans="1:2">
      <c r="A780" s="436" t="s">
        <v>3393</v>
      </c>
      <c r="B780" s="436">
        <v>37</v>
      </c>
    </row>
    <row r="781" spans="1:2">
      <c r="A781" s="436" t="s">
        <v>3394</v>
      </c>
      <c r="B781" s="436">
        <v>36</v>
      </c>
    </row>
    <row r="782" spans="1:2">
      <c r="A782" s="436" t="s">
        <v>3395</v>
      </c>
      <c r="B782" s="436">
        <v>35</v>
      </c>
    </row>
    <row r="783" spans="1:2">
      <c r="A783" s="436" t="s">
        <v>3396</v>
      </c>
      <c r="B783" s="436">
        <v>35</v>
      </c>
    </row>
    <row r="784" spans="1:2">
      <c r="A784" s="436" t="s">
        <v>3397</v>
      </c>
      <c r="B784" s="436">
        <v>34</v>
      </c>
    </row>
    <row r="785" spans="1:2">
      <c r="A785" s="436" t="s">
        <v>3398</v>
      </c>
      <c r="B785" s="436">
        <v>33</v>
      </c>
    </row>
    <row r="786" spans="1:2">
      <c r="A786" s="436" t="s">
        <v>3399</v>
      </c>
      <c r="B786" s="436">
        <v>32</v>
      </c>
    </row>
    <row r="787" spans="1:2">
      <c r="A787" s="436" t="s">
        <v>3400</v>
      </c>
      <c r="B787" s="436">
        <v>32</v>
      </c>
    </row>
    <row r="788" spans="1:2">
      <c r="A788" s="436" t="s">
        <v>3401</v>
      </c>
      <c r="B788" s="436">
        <v>31</v>
      </c>
    </row>
    <row r="789" spans="1:2">
      <c r="A789" s="436" t="s">
        <v>3402</v>
      </c>
      <c r="B789" s="436">
        <v>30</v>
      </c>
    </row>
    <row r="790" spans="1:2">
      <c r="A790" s="436" t="s">
        <v>3403</v>
      </c>
      <c r="B790" s="436">
        <v>30</v>
      </c>
    </row>
    <row r="791" spans="1:2">
      <c r="A791" s="436" t="s">
        <v>3404</v>
      </c>
      <c r="B791" s="436">
        <v>28</v>
      </c>
    </row>
    <row r="792" spans="1:2">
      <c r="A792" s="436" t="s">
        <v>1531</v>
      </c>
      <c r="B792" s="436">
        <v>67</v>
      </c>
    </row>
    <row r="793" spans="1:2">
      <c r="A793" s="436" t="s">
        <v>1533</v>
      </c>
      <c r="B793" s="436">
        <v>65</v>
      </c>
    </row>
    <row r="794" spans="1:2">
      <c r="A794" s="436" t="s">
        <v>1534</v>
      </c>
      <c r="B794" s="436">
        <v>64</v>
      </c>
    </row>
    <row r="795" spans="1:2">
      <c r="A795" s="436" t="s">
        <v>1535</v>
      </c>
      <c r="B795" s="436">
        <v>64</v>
      </c>
    </row>
    <row r="796" spans="1:2">
      <c r="A796" s="436" t="s">
        <v>1536</v>
      </c>
      <c r="B796" s="436">
        <v>63</v>
      </c>
    </row>
    <row r="797" spans="1:2">
      <c r="A797" s="436" t="s">
        <v>1537</v>
      </c>
      <c r="B797" s="436">
        <v>62</v>
      </c>
    </row>
    <row r="798" spans="1:2">
      <c r="A798" s="436" t="s">
        <v>1538</v>
      </c>
      <c r="B798" s="436">
        <v>61</v>
      </c>
    </row>
    <row r="799" spans="1:2">
      <c r="A799" s="436" t="s">
        <v>1539</v>
      </c>
      <c r="B799" s="436">
        <v>60</v>
      </c>
    </row>
    <row r="800" spans="1:2">
      <c r="A800" s="436" t="s">
        <v>1540</v>
      </c>
      <c r="B800" s="436">
        <v>59</v>
      </c>
    </row>
    <row r="801" spans="1:2">
      <c r="A801" s="436" t="s">
        <v>1541</v>
      </c>
      <c r="B801" s="436">
        <v>59</v>
      </c>
    </row>
    <row r="802" spans="1:2">
      <c r="A802" s="436" t="s">
        <v>1542</v>
      </c>
      <c r="B802" s="436">
        <v>58</v>
      </c>
    </row>
    <row r="803" spans="1:2">
      <c r="A803" s="436" t="s">
        <v>1543</v>
      </c>
      <c r="B803" s="436">
        <v>57</v>
      </c>
    </row>
    <row r="804" spans="1:2">
      <c r="A804" s="436" t="s">
        <v>1544</v>
      </c>
      <c r="B804" s="436">
        <v>56</v>
      </c>
    </row>
    <row r="805" spans="1:2">
      <c r="A805" s="436" t="s">
        <v>1545</v>
      </c>
      <c r="B805" s="436">
        <v>55</v>
      </c>
    </row>
    <row r="806" spans="1:2">
      <c r="A806" s="436" t="s">
        <v>1546</v>
      </c>
      <c r="B806" s="436">
        <v>55</v>
      </c>
    </row>
    <row r="807" spans="1:2">
      <c r="A807" s="436" t="s">
        <v>1547</v>
      </c>
      <c r="B807" s="436">
        <v>54</v>
      </c>
    </row>
    <row r="808" spans="1:2">
      <c r="A808" s="436" t="s">
        <v>1548</v>
      </c>
      <c r="B808" s="436">
        <v>53</v>
      </c>
    </row>
    <row r="809" spans="1:2">
      <c r="A809" s="436" t="s">
        <v>1549</v>
      </c>
      <c r="B809" s="436">
        <v>52</v>
      </c>
    </row>
    <row r="810" spans="1:2">
      <c r="A810" s="436" t="s">
        <v>1550</v>
      </c>
      <c r="B810" s="436">
        <v>51</v>
      </c>
    </row>
    <row r="811" spans="1:2">
      <c r="A811" s="436" t="s">
        <v>1551</v>
      </c>
      <c r="B811" s="436">
        <v>50</v>
      </c>
    </row>
    <row r="812" spans="1:2">
      <c r="A812" s="436" t="s">
        <v>1552</v>
      </c>
      <c r="B812" s="436">
        <v>50</v>
      </c>
    </row>
    <row r="813" spans="1:2">
      <c r="A813" s="436" t="s">
        <v>1553</v>
      </c>
      <c r="B813" s="436">
        <v>49</v>
      </c>
    </row>
    <row r="814" spans="1:2">
      <c r="A814" s="436" t="s">
        <v>1554</v>
      </c>
      <c r="B814" s="436">
        <v>48</v>
      </c>
    </row>
    <row r="815" spans="1:2">
      <c r="A815" s="436" t="s">
        <v>1555</v>
      </c>
      <c r="B815" s="436">
        <v>47</v>
      </c>
    </row>
    <row r="816" spans="1:2">
      <c r="A816" s="436" t="s">
        <v>3213</v>
      </c>
      <c r="B816" s="436">
        <v>46</v>
      </c>
    </row>
    <row r="817" spans="1:2">
      <c r="A817" s="436" t="s">
        <v>3214</v>
      </c>
      <c r="B817" s="436">
        <v>45</v>
      </c>
    </row>
    <row r="818" spans="1:2">
      <c r="A818" s="436" t="s">
        <v>3215</v>
      </c>
      <c r="B818" s="436">
        <v>45</v>
      </c>
    </row>
    <row r="819" spans="1:2">
      <c r="A819" s="436" t="s">
        <v>3216</v>
      </c>
      <c r="B819" s="436">
        <v>44</v>
      </c>
    </row>
    <row r="820" spans="1:2">
      <c r="A820" s="436" t="s">
        <v>3217</v>
      </c>
      <c r="B820" s="436">
        <v>43</v>
      </c>
    </row>
    <row r="821" spans="1:2">
      <c r="A821" s="436" t="s">
        <v>3218</v>
      </c>
      <c r="B821" s="436">
        <v>42</v>
      </c>
    </row>
    <row r="822" spans="1:2">
      <c r="A822" s="436" t="s">
        <v>3219</v>
      </c>
      <c r="B822" s="436">
        <v>41</v>
      </c>
    </row>
    <row r="823" spans="1:2">
      <c r="A823" s="436" t="s">
        <v>3220</v>
      </c>
      <c r="B823" s="436">
        <v>40</v>
      </c>
    </row>
    <row r="824" spans="1:2">
      <c r="A824" s="436" t="s">
        <v>3221</v>
      </c>
      <c r="B824" s="436">
        <v>40</v>
      </c>
    </row>
    <row r="825" spans="1:2">
      <c r="A825" s="436" t="s">
        <v>3222</v>
      </c>
      <c r="B825" s="436">
        <v>39</v>
      </c>
    </row>
    <row r="826" spans="1:2">
      <c r="A826" s="436" t="s">
        <v>3223</v>
      </c>
      <c r="B826" s="436">
        <v>38</v>
      </c>
    </row>
    <row r="827" spans="1:2">
      <c r="A827" s="436" t="s">
        <v>3224</v>
      </c>
      <c r="B827" s="436">
        <v>37</v>
      </c>
    </row>
    <row r="828" spans="1:2">
      <c r="A828" s="436" t="s">
        <v>3225</v>
      </c>
      <c r="B828" s="436">
        <v>36</v>
      </c>
    </row>
    <row r="829" spans="1:2">
      <c r="A829" s="436" t="s">
        <v>3226</v>
      </c>
      <c r="B829" s="436">
        <v>36</v>
      </c>
    </row>
    <row r="830" spans="1:2">
      <c r="A830" s="436" t="s">
        <v>3227</v>
      </c>
      <c r="B830" s="436">
        <v>35</v>
      </c>
    </row>
    <row r="831" spans="1:2">
      <c r="A831" s="436" t="s">
        <v>3228</v>
      </c>
      <c r="B831" s="436">
        <v>34</v>
      </c>
    </row>
    <row r="832" spans="1:2">
      <c r="A832" s="436" t="s">
        <v>3229</v>
      </c>
      <c r="B832" s="436">
        <v>33</v>
      </c>
    </row>
    <row r="833" spans="1:2">
      <c r="A833" s="436" t="s">
        <v>3230</v>
      </c>
      <c r="B833" s="436">
        <v>32</v>
      </c>
    </row>
    <row r="834" spans="1:2">
      <c r="A834" s="436" t="s">
        <v>3231</v>
      </c>
      <c r="B834" s="436">
        <v>31</v>
      </c>
    </row>
    <row r="835" spans="1:2">
      <c r="A835" s="436" t="s">
        <v>3232</v>
      </c>
      <c r="B835" s="436">
        <v>31</v>
      </c>
    </row>
    <row r="836" spans="1:2">
      <c r="A836" s="436" t="s">
        <v>3233</v>
      </c>
      <c r="B836" s="436">
        <v>30</v>
      </c>
    </row>
    <row r="837" spans="1:2">
      <c r="A837" s="436" t="s">
        <v>3234</v>
      </c>
      <c r="B837" s="436">
        <v>29</v>
      </c>
    </row>
    <row r="838" spans="1:2">
      <c r="A838" s="436" t="s">
        <v>3235</v>
      </c>
      <c r="B838" s="436">
        <v>28</v>
      </c>
    </row>
    <row r="839" spans="1:2">
      <c r="A839" s="436" t="s">
        <v>3236</v>
      </c>
      <c r="B839" s="436">
        <v>27</v>
      </c>
    </row>
    <row r="840" spans="1:2">
      <c r="A840" s="436" t="s">
        <v>3237</v>
      </c>
      <c r="B840" s="436">
        <v>26</v>
      </c>
    </row>
    <row r="841" spans="1:2">
      <c r="A841" s="436" t="s">
        <v>1697</v>
      </c>
      <c r="B841" s="436">
        <v>68</v>
      </c>
    </row>
    <row r="842" spans="1:2">
      <c r="A842" s="436" t="s">
        <v>1699</v>
      </c>
      <c r="B842" s="436">
        <v>66</v>
      </c>
    </row>
    <row r="843" spans="1:2">
      <c r="A843" s="436" t="s">
        <v>1700</v>
      </c>
      <c r="B843" s="436">
        <v>65</v>
      </c>
    </row>
    <row r="844" spans="1:2">
      <c r="A844" s="436" t="s">
        <v>1701</v>
      </c>
      <c r="B844" s="436">
        <v>64</v>
      </c>
    </row>
    <row r="845" spans="1:2">
      <c r="A845" s="436" t="s">
        <v>1702</v>
      </c>
      <c r="B845" s="436">
        <v>64</v>
      </c>
    </row>
    <row r="846" spans="1:2">
      <c r="A846" s="436" t="s">
        <v>1703</v>
      </c>
      <c r="B846" s="436">
        <v>63</v>
      </c>
    </row>
    <row r="847" spans="1:2">
      <c r="A847" s="436" t="s">
        <v>1704</v>
      </c>
      <c r="B847" s="436">
        <v>62</v>
      </c>
    </row>
    <row r="848" spans="1:2">
      <c r="A848" s="436" t="s">
        <v>1705</v>
      </c>
      <c r="B848" s="436">
        <v>61</v>
      </c>
    </row>
    <row r="849" spans="1:2">
      <c r="A849" s="436" t="s">
        <v>1706</v>
      </c>
      <c r="B849" s="436">
        <v>60</v>
      </c>
    </row>
    <row r="850" spans="1:2">
      <c r="A850" s="436" t="s">
        <v>1707</v>
      </c>
      <c r="B850" s="436">
        <v>59</v>
      </c>
    </row>
    <row r="851" spans="1:2">
      <c r="A851" s="436" t="s">
        <v>1708</v>
      </c>
      <c r="B851" s="436">
        <v>59</v>
      </c>
    </row>
    <row r="852" spans="1:2">
      <c r="A852" s="436" t="s">
        <v>1709</v>
      </c>
      <c r="B852" s="436">
        <v>58</v>
      </c>
    </row>
    <row r="853" spans="1:2">
      <c r="A853" s="436" t="s">
        <v>1710</v>
      </c>
      <c r="B853" s="436">
        <v>57</v>
      </c>
    </row>
    <row r="854" spans="1:2">
      <c r="A854" s="436" t="s">
        <v>1711</v>
      </c>
      <c r="B854" s="436">
        <v>56</v>
      </c>
    </row>
    <row r="855" spans="1:2">
      <c r="A855" s="436" t="s">
        <v>1712</v>
      </c>
      <c r="B855" s="436">
        <v>55</v>
      </c>
    </row>
    <row r="856" spans="1:2">
      <c r="A856" s="436" t="s">
        <v>1713</v>
      </c>
      <c r="B856" s="436">
        <v>55</v>
      </c>
    </row>
    <row r="857" spans="1:2">
      <c r="A857" s="436" t="s">
        <v>1714</v>
      </c>
      <c r="B857" s="436">
        <v>54</v>
      </c>
    </row>
    <row r="858" spans="1:2">
      <c r="A858" s="436" t="s">
        <v>1715</v>
      </c>
      <c r="B858" s="436">
        <v>53</v>
      </c>
    </row>
    <row r="859" spans="1:2">
      <c r="A859" s="436" t="s">
        <v>1716</v>
      </c>
      <c r="B859" s="436">
        <v>52</v>
      </c>
    </row>
    <row r="860" spans="1:2">
      <c r="A860" s="436" t="s">
        <v>1717</v>
      </c>
      <c r="B860" s="436">
        <v>51</v>
      </c>
    </row>
    <row r="861" spans="1:2">
      <c r="A861" s="436" t="s">
        <v>1718</v>
      </c>
      <c r="B861" s="436">
        <v>50</v>
      </c>
    </row>
    <row r="862" spans="1:2">
      <c r="A862" s="436" t="s">
        <v>1719</v>
      </c>
      <c r="B862" s="436">
        <v>50</v>
      </c>
    </row>
    <row r="863" spans="1:2">
      <c r="A863" s="436" t="s">
        <v>3323</v>
      </c>
      <c r="B863" s="436">
        <v>49</v>
      </c>
    </row>
    <row r="864" spans="1:2">
      <c r="A864" s="436" t="s">
        <v>1720</v>
      </c>
      <c r="B864" s="436">
        <v>48</v>
      </c>
    </row>
    <row r="865" spans="1:2">
      <c r="A865" s="436" t="s">
        <v>3324</v>
      </c>
      <c r="B865" s="436">
        <v>47</v>
      </c>
    </row>
    <row r="866" spans="1:2">
      <c r="A866" s="436" t="s">
        <v>3325</v>
      </c>
      <c r="B866" s="436">
        <v>46</v>
      </c>
    </row>
    <row r="867" spans="1:2">
      <c r="A867" s="436" t="s">
        <v>3326</v>
      </c>
      <c r="B867" s="436">
        <v>45</v>
      </c>
    </row>
    <row r="868" spans="1:2">
      <c r="A868" s="436" t="s">
        <v>3327</v>
      </c>
      <c r="B868" s="436">
        <v>45</v>
      </c>
    </row>
    <row r="869" spans="1:2">
      <c r="A869" s="436" t="s">
        <v>3328</v>
      </c>
      <c r="B869" s="436">
        <v>44</v>
      </c>
    </row>
    <row r="870" spans="1:2">
      <c r="A870" s="436" t="s">
        <v>3329</v>
      </c>
      <c r="B870" s="436">
        <v>43</v>
      </c>
    </row>
    <row r="871" spans="1:2">
      <c r="A871" s="436" t="s">
        <v>3330</v>
      </c>
      <c r="B871" s="436">
        <v>42</v>
      </c>
    </row>
    <row r="872" spans="1:2">
      <c r="A872" s="436" t="s">
        <v>3331</v>
      </c>
      <c r="B872" s="436">
        <v>41</v>
      </c>
    </row>
    <row r="873" spans="1:2">
      <c r="A873" s="436" t="s">
        <v>3332</v>
      </c>
      <c r="B873" s="436">
        <v>40</v>
      </c>
    </row>
    <row r="874" spans="1:2">
      <c r="A874" s="436" t="s">
        <v>3333</v>
      </c>
      <c r="B874" s="436">
        <v>40</v>
      </c>
    </row>
    <row r="875" spans="1:2">
      <c r="A875" s="436" t="s">
        <v>3334</v>
      </c>
      <c r="B875" s="436">
        <v>39</v>
      </c>
    </row>
    <row r="876" spans="1:2">
      <c r="A876" s="436" t="s">
        <v>3335</v>
      </c>
      <c r="B876" s="436">
        <v>38</v>
      </c>
    </row>
    <row r="877" spans="1:2">
      <c r="A877" s="436" t="s">
        <v>3336</v>
      </c>
      <c r="B877" s="436">
        <v>37</v>
      </c>
    </row>
    <row r="878" spans="1:2">
      <c r="A878" s="436" t="s">
        <v>3337</v>
      </c>
      <c r="B878" s="436">
        <v>36</v>
      </c>
    </row>
    <row r="879" spans="1:2">
      <c r="A879" s="436" t="s">
        <v>3338</v>
      </c>
      <c r="B879" s="436">
        <v>35</v>
      </c>
    </row>
    <row r="880" spans="1:2">
      <c r="A880" s="436" t="s">
        <v>3339</v>
      </c>
      <c r="B880" s="436">
        <v>35</v>
      </c>
    </row>
    <row r="881" spans="1:2">
      <c r="A881" s="436" t="s">
        <v>3340</v>
      </c>
      <c r="B881" s="436">
        <v>34</v>
      </c>
    </row>
    <row r="882" spans="1:2">
      <c r="A882" s="436" t="s">
        <v>3341</v>
      </c>
      <c r="B882" s="436">
        <v>33</v>
      </c>
    </row>
    <row r="883" spans="1:2">
      <c r="A883" s="436" t="s">
        <v>3342</v>
      </c>
      <c r="B883" s="436">
        <v>32</v>
      </c>
    </row>
    <row r="884" spans="1:2">
      <c r="A884" s="436" t="s">
        <v>3343</v>
      </c>
      <c r="B884" s="436">
        <v>31</v>
      </c>
    </row>
    <row r="885" spans="1:2">
      <c r="A885" s="436" t="s">
        <v>3344</v>
      </c>
      <c r="B885" s="436">
        <v>30</v>
      </c>
    </row>
    <row r="886" spans="1:2">
      <c r="A886" s="436" t="s">
        <v>3345</v>
      </c>
      <c r="B886" s="436">
        <v>30</v>
      </c>
    </row>
    <row r="887" spans="1:2">
      <c r="A887" s="436" t="s">
        <v>3346</v>
      </c>
      <c r="B887" s="436">
        <v>29</v>
      </c>
    </row>
    <row r="888" spans="1:2">
      <c r="A888" s="436" t="s">
        <v>3347</v>
      </c>
      <c r="B888" s="436">
        <v>28</v>
      </c>
    </row>
    <row r="889" spans="1:2">
      <c r="A889" s="436" t="s">
        <v>3348</v>
      </c>
      <c r="B889" s="436">
        <v>26</v>
      </c>
    </row>
    <row r="890" spans="1:2">
      <c r="A890" s="436" t="s">
        <v>1992</v>
      </c>
      <c r="B890" s="436">
        <v>69</v>
      </c>
    </row>
    <row r="891" spans="1:2">
      <c r="A891" s="436" t="s">
        <v>1993</v>
      </c>
      <c r="B891" s="436">
        <v>68</v>
      </c>
    </row>
    <row r="892" spans="1:2">
      <c r="A892" s="436" t="s">
        <v>1994</v>
      </c>
      <c r="B892" s="436">
        <v>67</v>
      </c>
    </row>
    <row r="893" spans="1:2">
      <c r="A893" s="436" t="s">
        <v>1995</v>
      </c>
      <c r="B893" s="436">
        <v>66</v>
      </c>
    </row>
    <row r="894" spans="1:2">
      <c r="A894" s="436" t="s">
        <v>1996</v>
      </c>
      <c r="B894" s="436">
        <v>65</v>
      </c>
    </row>
    <row r="895" spans="1:2">
      <c r="A895" s="436" t="s">
        <v>1997</v>
      </c>
      <c r="B895" s="436">
        <v>65</v>
      </c>
    </row>
    <row r="896" spans="1:2">
      <c r="A896" s="436" t="s">
        <v>1998</v>
      </c>
      <c r="B896" s="436">
        <v>64</v>
      </c>
    </row>
    <row r="897" spans="1:2">
      <c r="A897" s="436" t="s">
        <v>1999</v>
      </c>
      <c r="B897" s="436">
        <v>63</v>
      </c>
    </row>
    <row r="898" spans="1:2">
      <c r="A898" s="436" t="s">
        <v>2000</v>
      </c>
      <c r="B898" s="436">
        <v>62</v>
      </c>
    </row>
    <row r="899" spans="1:2">
      <c r="A899" s="436" t="s">
        <v>2001</v>
      </c>
      <c r="B899" s="436">
        <v>62</v>
      </c>
    </row>
    <row r="900" spans="1:2">
      <c r="A900" s="436" t="s">
        <v>2002</v>
      </c>
      <c r="B900" s="436">
        <v>61</v>
      </c>
    </row>
    <row r="901" spans="1:2">
      <c r="A901" s="436" t="s">
        <v>2003</v>
      </c>
      <c r="B901" s="436">
        <v>60</v>
      </c>
    </row>
    <row r="902" spans="1:2">
      <c r="A902" s="436" t="s">
        <v>2004</v>
      </c>
      <c r="B902" s="436">
        <v>59</v>
      </c>
    </row>
    <row r="903" spans="1:2">
      <c r="A903" s="436" t="s">
        <v>2005</v>
      </c>
      <c r="B903" s="436">
        <v>59</v>
      </c>
    </row>
    <row r="904" spans="1:2">
      <c r="A904" s="436" t="s">
        <v>2006</v>
      </c>
      <c r="B904" s="436">
        <v>58</v>
      </c>
    </row>
    <row r="905" spans="1:2">
      <c r="A905" s="436" t="s">
        <v>2007</v>
      </c>
      <c r="B905" s="436">
        <v>57</v>
      </c>
    </row>
    <row r="906" spans="1:2">
      <c r="A906" s="436" t="s">
        <v>2008</v>
      </c>
      <c r="B906" s="436">
        <v>56</v>
      </c>
    </row>
    <row r="907" spans="1:2">
      <c r="A907" s="436" t="s">
        <v>2009</v>
      </c>
      <c r="B907" s="436">
        <v>56</v>
      </c>
    </row>
    <row r="908" spans="1:2">
      <c r="A908" s="436" t="s">
        <v>2010</v>
      </c>
      <c r="B908" s="436">
        <v>55</v>
      </c>
    </row>
    <row r="909" spans="1:2">
      <c r="A909" s="436" t="s">
        <v>2011</v>
      </c>
      <c r="B909" s="436">
        <v>54</v>
      </c>
    </row>
    <row r="910" spans="1:2">
      <c r="A910" s="436" t="s">
        <v>2012</v>
      </c>
      <c r="B910" s="436">
        <v>53</v>
      </c>
    </row>
    <row r="911" spans="1:2">
      <c r="A911" s="436" t="s">
        <v>2013</v>
      </c>
      <c r="B911" s="436">
        <v>53</v>
      </c>
    </row>
    <row r="912" spans="1:2">
      <c r="A912" s="436" t="s">
        <v>2014</v>
      </c>
      <c r="B912" s="436">
        <v>52</v>
      </c>
    </row>
    <row r="913" spans="1:2">
      <c r="A913" s="436" t="s">
        <v>2015</v>
      </c>
      <c r="B913" s="436">
        <v>51</v>
      </c>
    </row>
    <row r="914" spans="1:2">
      <c r="A914" s="436" t="s">
        <v>2016</v>
      </c>
      <c r="B914" s="436">
        <v>51</v>
      </c>
    </row>
    <row r="915" spans="1:2">
      <c r="A915" s="436" t="s">
        <v>2017</v>
      </c>
      <c r="B915" s="436">
        <v>50</v>
      </c>
    </row>
    <row r="916" spans="1:2">
      <c r="A916" s="436" t="s">
        <v>2018</v>
      </c>
      <c r="B916" s="436">
        <v>49</v>
      </c>
    </row>
    <row r="917" spans="1:2">
      <c r="A917" s="436" t="s">
        <v>2019</v>
      </c>
      <c r="B917" s="436">
        <v>48</v>
      </c>
    </row>
    <row r="918" spans="1:2">
      <c r="A918" s="436" t="s">
        <v>2020</v>
      </c>
      <c r="B918" s="436">
        <v>48</v>
      </c>
    </row>
    <row r="919" spans="1:2">
      <c r="A919" s="436" t="s">
        <v>2021</v>
      </c>
      <c r="B919" s="436">
        <v>47</v>
      </c>
    </row>
    <row r="920" spans="1:2">
      <c r="A920" s="436" t="s">
        <v>2022</v>
      </c>
      <c r="B920" s="436">
        <v>46</v>
      </c>
    </row>
    <row r="921" spans="1:2">
      <c r="A921" s="436" t="s">
        <v>2023</v>
      </c>
      <c r="B921" s="436">
        <v>45</v>
      </c>
    </row>
    <row r="922" spans="1:2">
      <c r="A922" s="436" t="s">
        <v>2024</v>
      </c>
      <c r="B922" s="436">
        <v>45</v>
      </c>
    </row>
    <row r="923" spans="1:2">
      <c r="A923" s="436" t="s">
        <v>2025</v>
      </c>
      <c r="B923" s="436">
        <v>44</v>
      </c>
    </row>
    <row r="924" spans="1:2">
      <c r="A924" s="436" t="s">
        <v>2026</v>
      </c>
      <c r="B924" s="436">
        <v>43</v>
      </c>
    </row>
    <row r="925" spans="1:2">
      <c r="A925" s="436" t="s">
        <v>2027</v>
      </c>
      <c r="B925" s="436">
        <v>42</v>
      </c>
    </row>
    <row r="926" spans="1:2">
      <c r="A926" s="436" t="s">
        <v>2028</v>
      </c>
      <c r="B926" s="436">
        <v>42</v>
      </c>
    </row>
    <row r="927" spans="1:2">
      <c r="A927" s="436" t="s">
        <v>2029</v>
      </c>
      <c r="B927" s="436">
        <v>41</v>
      </c>
    </row>
    <row r="928" spans="1:2">
      <c r="A928" s="436" t="s">
        <v>2030</v>
      </c>
      <c r="B928" s="436">
        <v>40</v>
      </c>
    </row>
    <row r="929" spans="1:2">
      <c r="A929" s="436" t="s">
        <v>2031</v>
      </c>
      <c r="B929" s="436">
        <v>39</v>
      </c>
    </row>
    <row r="930" spans="1:2">
      <c r="A930" s="436" t="s">
        <v>2032</v>
      </c>
      <c r="B930" s="436">
        <v>39</v>
      </c>
    </row>
    <row r="931" spans="1:2">
      <c r="A931" s="436" t="s">
        <v>2033</v>
      </c>
      <c r="B931" s="436">
        <v>38</v>
      </c>
    </row>
    <row r="932" spans="1:2">
      <c r="A932" s="436" t="s">
        <v>2034</v>
      </c>
      <c r="B932" s="436">
        <v>37</v>
      </c>
    </row>
    <row r="933" spans="1:2">
      <c r="A933" s="436" t="s">
        <v>2035</v>
      </c>
      <c r="B933" s="436">
        <v>36</v>
      </c>
    </row>
    <row r="934" spans="1:2">
      <c r="A934" s="436" t="s">
        <v>2036</v>
      </c>
      <c r="B934" s="436">
        <v>36</v>
      </c>
    </row>
    <row r="935" spans="1:2">
      <c r="A935" s="436" t="s">
        <v>2037</v>
      </c>
      <c r="B935" s="436">
        <v>35</v>
      </c>
    </row>
    <row r="936" spans="1:2">
      <c r="A936" s="436" t="s">
        <v>2038</v>
      </c>
      <c r="B936" s="436">
        <v>34</v>
      </c>
    </row>
    <row r="937" spans="1:2">
      <c r="A937" s="436" t="s">
        <v>2039</v>
      </c>
      <c r="B937" s="436">
        <v>34</v>
      </c>
    </row>
    <row r="938" spans="1:2">
      <c r="A938" s="436" t="s">
        <v>2040</v>
      </c>
      <c r="B938" s="436">
        <v>68</v>
      </c>
    </row>
    <row r="939" spans="1:2">
      <c r="A939" s="436" t="s">
        <v>2041</v>
      </c>
      <c r="B939" s="436">
        <v>67</v>
      </c>
    </row>
    <row r="940" spans="1:2">
      <c r="A940" s="436" t="s">
        <v>2042</v>
      </c>
      <c r="B940" s="436">
        <v>66</v>
      </c>
    </row>
    <row r="941" spans="1:2">
      <c r="A941" s="436" t="s">
        <v>2043</v>
      </c>
      <c r="B941" s="436">
        <v>65</v>
      </c>
    </row>
    <row r="942" spans="1:2">
      <c r="A942" s="436" t="s">
        <v>2044</v>
      </c>
      <c r="B942" s="436">
        <v>64</v>
      </c>
    </row>
    <row r="943" spans="1:2">
      <c r="A943" s="436" t="s">
        <v>2045</v>
      </c>
      <c r="B943" s="436">
        <v>63</v>
      </c>
    </row>
    <row r="944" spans="1:2">
      <c r="A944" s="436" t="s">
        <v>2046</v>
      </c>
      <c r="B944" s="436">
        <v>63</v>
      </c>
    </row>
    <row r="945" spans="1:2">
      <c r="A945" s="436" t="s">
        <v>2047</v>
      </c>
      <c r="B945" s="436">
        <v>62</v>
      </c>
    </row>
    <row r="946" spans="1:2">
      <c r="A946" s="436" t="s">
        <v>2048</v>
      </c>
      <c r="B946" s="436">
        <v>61</v>
      </c>
    </row>
    <row r="947" spans="1:2">
      <c r="A947" s="436" t="s">
        <v>2049</v>
      </c>
      <c r="B947" s="436">
        <v>60</v>
      </c>
    </row>
    <row r="948" spans="1:2">
      <c r="A948" s="436" t="s">
        <v>2050</v>
      </c>
      <c r="B948" s="436">
        <v>59</v>
      </c>
    </row>
    <row r="949" spans="1:2">
      <c r="A949" s="436" t="s">
        <v>2051</v>
      </c>
      <c r="B949" s="436">
        <v>59</v>
      </c>
    </row>
    <row r="950" spans="1:2">
      <c r="A950" s="436" t="s">
        <v>2052</v>
      </c>
      <c r="B950" s="436">
        <v>58</v>
      </c>
    </row>
    <row r="951" spans="1:2">
      <c r="A951" s="436" t="s">
        <v>2053</v>
      </c>
      <c r="B951" s="436">
        <v>57</v>
      </c>
    </row>
    <row r="952" spans="1:2">
      <c r="A952" s="436" t="s">
        <v>2054</v>
      </c>
      <c r="B952" s="436">
        <v>56</v>
      </c>
    </row>
    <row r="953" spans="1:2">
      <c r="A953" s="436" t="s">
        <v>2055</v>
      </c>
      <c r="B953" s="436">
        <v>55</v>
      </c>
    </row>
    <row r="954" spans="1:2">
      <c r="A954" s="436" t="s">
        <v>2056</v>
      </c>
      <c r="B954" s="436">
        <v>55</v>
      </c>
    </row>
    <row r="955" spans="1:2">
      <c r="A955" s="436" t="s">
        <v>2057</v>
      </c>
      <c r="B955" s="436">
        <v>54</v>
      </c>
    </row>
    <row r="956" spans="1:2">
      <c r="A956" s="436" t="s">
        <v>2058</v>
      </c>
      <c r="B956" s="436">
        <v>53</v>
      </c>
    </row>
    <row r="957" spans="1:2">
      <c r="A957" s="436" t="s">
        <v>2059</v>
      </c>
      <c r="B957" s="436">
        <v>52</v>
      </c>
    </row>
    <row r="958" spans="1:2">
      <c r="A958" s="436" t="s">
        <v>2060</v>
      </c>
      <c r="B958" s="436">
        <v>51</v>
      </c>
    </row>
    <row r="959" spans="1:2">
      <c r="A959" s="436" t="s">
        <v>2061</v>
      </c>
      <c r="B959" s="436">
        <v>51</v>
      </c>
    </row>
    <row r="960" spans="1:2">
      <c r="A960" s="436" t="s">
        <v>2062</v>
      </c>
      <c r="B960" s="436">
        <v>50</v>
      </c>
    </row>
    <row r="961" spans="1:2">
      <c r="A961" s="436" t="s">
        <v>2063</v>
      </c>
      <c r="B961" s="436">
        <v>49</v>
      </c>
    </row>
    <row r="962" spans="1:2">
      <c r="A962" s="436" t="s">
        <v>2064</v>
      </c>
      <c r="B962" s="436">
        <v>48</v>
      </c>
    </row>
    <row r="963" spans="1:2">
      <c r="A963" s="436" t="s">
        <v>2065</v>
      </c>
      <c r="B963" s="436">
        <v>47</v>
      </c>
    </row>
    <row r="964" spans="1:2">
      <c r="A964" s="436" t="s">
        <v>2066</v>
      </c>
      <c r="B964" s="436">
        <v>47</v>
      </c>
    </row>
    <row r="965" spans="1:2">
      <c r="A965" s="436" t="s">
        <v>2067</v>
      </c>
      <c r="B965" s="436">
        <v>46</v>
      </c>
    </row>
    <row r="966" spans="1:2">
      <c r="A966" s="436" t="s">
        <v>2068</v>
      </c>
      <c r="B966" s="436">
        <v>45</v>
      </c>
    </row>
    <row r="967" spans="1:2">
      <c r="A967" s="436" t="s">
        <v>2069</v>
      </c>
      <c r="B967" s="436">
        <v>44</v>
      </c>
    </row>
    <row r="968" spans="1:2">
      <c r="A968" s="436" t="s">
        <v>2070</v>
      </c>
      <c r="B968" s="436">
        <v>43</v>
      </c>
    </row>
    <row r="969" spans="1:2">
      <c r="A969" s="436" t="s">
        <v>2071</v>
      </c>
      <c r="B969" s="436">
        <v>43</v>
      </c>
    </row>
    <row r="970" spans="1:2">
      <c r="A970" s="436" t="s">
        <v>2072</v>
      </c>
      <c r="B970" s="436">
        <v>42</v>
      </c>
    </row>
    <row r="971" spans="1:2">
      <c r="A971" s="436" t="s">
        <v>2073</v>
      </c>
      <c r="B971" s="436">
        <v>41</v>
      </c>
    </row>
    <row r="972" spans="1:2">
      <c r="A972" s="436" t="s">
        <v>2074</v>
      </c>
      <c r="B972" s="436">
        <v>40</v>
      </c>
    </row>
    <row r="973" spans="1:2">
      <c r="A973" s="436" t="s">
        <v>2075</v>
      </c>
      <c r="B973" s="436">
        <v>39</v>
      </c>
    </row>
    <row r="974" spans="1:2">
      <c r="A974" s="436" t="s">
        <v>2076</v>
      </c>
      <c r="B974" s="436">
        <v>39</v>
      </c>
    </row>
    <row r="975" spans="1:2">
      <c r="A975" s="436" t="s">
        <v>2077</v>
      </c>
      <c r="B975" s="436">
        <v>38</v>
      </c>
    </row>
    <row r="976" spans="1:2">
      <c r="A976" s="436" t="s">
        <v>2078</v>
      </c>
      <c r="B976" s="436">
        <v>37</v>
      </c>
    </row>
    <row r="977" spans="1:2">
      <c r="A977" s="436" t="s">
        <v>2079</v>
      </c>
      <c r="B977" s="436">
        <v>36</v>
      </c>
    </row>
    <row r="978" spans="1:2">
      <c r="A978" s="436" t="s">
        <v>2080</v>
      </c>
      <c r="B978" s="436">
        <v>35</v>
      </c>
    </row>
    <row r="979" spans="1:2">
      <c r="A979" s="436" t="s">
        <v>2081</v>
      </c>
      <c r="B979" s="436">
        <v>35</v>
      </c>
    </row>
    <row r="980" spans="1:2">
      <c r="A980" s="436" t="s">
        <v>2082</v>
      </c>
      <c r="B980" s="436">
        <v>34</v>
      </c>
    </row>
    <row r="981" spans="1:2">
      <c r="A981" s="436" t="s">
        <v>2083</v>
      </c>
      <c r="B981" s="436">
        <v>33</v>
      </c>
    </row>
    <row r="982" spans="1:2">
      <c r="A982" s="436" t="s">
        <v>2084</v>
      </c>
      <c r="B982" s="436">
        <v>32</v>
      </c>
    </row>
    <row r="983" spans="1:2">
      <c r="A983" s="436" t="s">
        <v>2085</v>
      </c>
      <c r="B983" s="436">
        <v>31</v>
      </c>
    </row>
    <row r="984" spans="1:2">
      <c r="A984" s="436" t="s">
        <v>2086</v>
      </c>
      <c r="B984" s="436">
        <v>31</v>
      </c>
    </row>
    <row r="985" spans="1:2">
      <c r="A985" s="436" t="s">
        <v>2087</v>
      </c>
      <c r="B985" s="436">
        <v>30</v>
      </c>
    </row>
    <row r="986" spans="1:2">
      <c r="A986" s="436" t="s">
        <v>2088</v>
      </c>
      <c r="B986" s="436">
        <v>28</v>
      </c>
    </row>
    <row r="987" spans="1:2">
      <c r="A987" s="436" t="s">
        <v>2089</v>
      </c>
      <c r="B987" s="436">
        <v>66</v>
      </c>
    </row>
    <row r="988" spans="1:2">
      <c r="A988" s="436" t="s">
        <v>2090</v>
      </c>
      <c r="B988" s="436">
        <v>64</v>
      </c>
    </row>
    <row r="989" spans="1:2">
      <c r="A989" s="436" t="s">
        <v>2091</v>
      </c>
      <c r="B989" s="436">
        <v>64</v>
      </c>
    </row>
    <row r="990" spans="1:2">
      <c r="A990" s="436" t="s">
        <v>2092</v>
      </c>
      <c r="B990" s="436">
        <v>63</v>
      </c>
    </row>
    <row r="991" spans="1:2">
      <c r="A991" s="436" t="s">
        <v>2093</v>
      </c>
      <c r="B991" s="436">
        <v>62</v>
      </c>
    </row>
    <row r="992" spans="1:2">
      <c r="A992" s="436" t="s">
        <v>2094</v>
      </c>
      <c r="B992" s="436">
        <v>61</v>
      </c>
    </row>
    <row r="993" spans="1:2">
      <c r="A993" s="436" t="s">
        <v>2095</v>
      </c>
      <c r="B993" s="436">
        <v>61</v>
      </c>
    </row>
    <row r="994" spans="1:2">
      <c r="A994" s="436" t="s">
        <v>2096</v>
      </c>
      <c r="B994" s="436">
        <v>60</v>
      </c>
    </row>
    <row r="995" spans="1:2">
      <c r="A995" s="436" t="s">
        <v>2097</v>
      </c>
      <c r="B995" s="436">
        <v>59</v>
      </c>
    </row>
    <row r="996" spans="1:2">
      <c r="A996" s="436" t="s">
        <v>2098</v>
      </c>
      <c r="B996" s="436">
        <v>58</v>
      </c>
    </row>
    <row r="997" spans="1:2">
      <c r="A997" s="436" t="s">
        <v>2099</v>
      </c>
      <c r="B997" s="436">
        <v>58</v>
      </c>
    </row>
    <row r="998" spans="1:2">
      <c r="A998" s="436" t="s">
        <v>2100</v>
      </c>
      <c r="B998" s="436">
        <v>57</v>
      </c>
    </row>
    <row r="999" spans="1:2">
      <c r="A999" s="436" t="s">
        <v>2101</v>
      </c>
      <c r="B999" s="436">
        <v>56</v>
      </c>
    </row>
    <row r="1000" spans="1:2">
      <c r="A1000" s="436" t="s">
        <v>2102</v>
      </c>
      <c r="B1000" s="436">
        <v>55</v>
      </c>
    </row>
    <row r="1001" spans="1:2">
      <c r="A1001" s="436" t="s">
        <v>2103</v>
      </c>
      <c r="B1001" s="436">
        <v>55</v>
      </c>
    </row>
    <row r="1002" spans="1:2">
      <c r="A1002" s="436" t="s">
        <v>2104</v>
      </c>
      <c r="B1002" s="436">
        <v>54</v>
      </c>
    </row>
    <row r="1003" spans="1:2">
      <c r="A1003" s="436" t="s">
        <v>2105</v>
      </c>
      <c r="B1003" s="436">
        <v>53</v>
      </c>
    </row>
    <row r="1004" spans="1:2">
      <c r="A1004" s="436" t="s">
        <v>2106</v>
      </c>
      <c r="B1004" s="436">
        <v>53</v>
      </c>
    </row>
    <row r="1005" spans="1:2">
      <c r="A1005" s="436" t="s">
        <v>2107</v>
      </c>
      <c r="B1005" s="436">
        <v>52</v>
      </c>
    </row>
    <row r="1006" spans="1:2">
      <c r="A1006" s="436" t="s">
        <v>2108</v>
      </c>
      <c r="B1006" s="436">
        <v>51</v>
      </c>
    </row>
    <row r="1007" spans="1:2">
      <c r="A1007" s="436" t="s">
        <v>2109</v>
      </c>
      <c r="B1007" s="436">
        <v>50</v>
      </c>
    </row>
    <row r="1008" spans="1:2">
      <c r="A1008" s="436" t="s">
        <v>2110</v>
      </c>
      <c r="B1008" s="436">
        <v>50</v>
      </c>
    </row>
    <row r="1009" spans="1:2">
      <c r="A1009" s="436" t="s">
        <v>2111</v>
      </c>
      <c r="B1009" s="436">
        <v>49</v>
      </c>
    </row>
    <row r="1010" spans="1:2">
      <c r="A1010" s="438" t="s">
        <v>2112</v>
      </c>
      <c r="B1010" s="438">
        <v>48</v>
      </c>
    </row>
    <row r="1011" spans="1:2">
      <c r="A1011" s="438" t="s">
        <v>2113</v>
      </c>
      <c r="B1011" s="438">
        <v>47</v>
      </c>
    </row>
    <row r="1012" spans="1:2">
      <c r="A1012" s="438" t="s">
        <v>2114</v>
      </c>
      <c r="B1012" s="438">
        <v>47</v>
      </c>
    </row>
    <row r="1013" spans="1:2">
      <c r="A1013" s="438" t="s">
        <v>2115</v>
      </c>
      <c r="B1013" s="438">
        <v>46</v>
      </c>
    </row>
    <row r="1014" spans="1:2">
      <c r="A1014" s="438" t="s">
        <v>2116</v>
      </c>
      <c r="B1014" s="438">
        <v>45</v>
      </c>
    </row>
    <row r="1015" spans="1:2">
      <c r="A1015" s="438" t="s">
        <v>2117</v>
      </c>
      <c r="B1015" s="438">
        <v>44</v>
      </c>
    </row>
    <row r="1016" spans="1:2">
      <c r="A1016" s="438" t="s">
        <v>2118</v>
      </c>
      <c r="B1016" s="438">
        <v>44</v>
      </c>
    </row>
    <row r="1017" spans="1:2">
      <c r="A1017" s="438" t="s">
        <v>2119</v>
      </c>
      <c r="B1017" s="438">
        <v>43</v>
      </c>
    </row>
    <row r="1018" spans="1:2">
      <c r="A1018" s="438" t="s">
        <v>2120</v>
      </c>
      <c r="B1018" s="438">
        <v>42</v>
      </c>
    </row>
    <row r="1019" spans="1:2">
      <c r="A1019" s="438" t="s">
        <v>2121</v>
      </c>
      <c r="B1019" s="438">
        <v>41</v>
      </c>
    </row>
    <row r="1020" spans="1:2">
      <c r="A1020" s="438" t="s">
        <v>2122</v>
      </c>
      <c r="B1020" s="438">
        <v>41</v>
      </c>
    </row>
    <row r="1021" spans="1:2">
      <c r="A1021" s="438" t="s">
        <v>2123</v>
      </c>
      <c r="B1021" s="438">
        <v>40</v>
      </c>
    </row>
    <row r="1022" spans="1:2">
      <c r="A1022" s="438" t="s">
        <v>2124</v>
      </c>
      <c r="B1022" s="438">
        <v>39</v>
      </c>
    </row>
    <row r="1023" spans="1:2">
      <c r="A1023" s="438" t="s">
        <v>2125</v>
      </c>
      <c r="B1023" s="438">
        <v>38</v>
      </c>
    </row>
    <row r="1024" spans="1:2">
      <c r="A1024" s="438" t="s">
        <v>2126</v>
      </c>
      <c r="B1024" s="438">
        <v>38</v>
      </c>
    </row>
    <row r="1025" spans="1:2">
      <c r="A1025" s="438" t="s">
        <v>2127</v>
      </c>
      <c r="B1025" s="438">
        <v>37</v>
      </c>
    </row>
    <row r="1026" spans="1:2">
      <c r="A1026" s="438" t="s">
        <v>2128</v>
      </c>
      <c r="B1026" s="438">
        <v>36</v>
      </c>
    </row>
    <row r="1027" spans="1:2">
      <c r="A1027" s="438" t="s">
        <v>2129</v>
      </c>
      <c r="B1027" s="438">
        <v>36</v>
      </c>
    </row>
    <row r="1028" spans="1:2">
      <c r="A1028" s="438" t="s">
        <v>2130</v>
      </c>
      <c r="B1028" s="438">
        <v>35</v>
      </c>
    </row>
    <row r="1029" spans="1:2">
      <c r="A1029" s="438" t="s">
        <v>2131</v>
      </c>
      <c r="B1029" s="438">
        <v>34</v>
      </c>
    </row>
    <row r="1030" spans="1:2">
      <c r="A1030" s="438" t="s">
        <v>2132</v>
      </c>
      <c r="B1030" s="438">
        <v>33</v>
      </c>
    </row>
    <row r="1031" spans="1:2">
      <c r="A1031" s="438" t="s">
        <v>2133</v>
      </c>
      <c r="B1031" s="438">
        <v>33</v>
      </c>
    </row>
    <row r="1032" spans="1:2">
      <c r="A1032" s="438" t="s">
        <v>2134</v>
      </c>
      <c r="B1032" s="438">
        <v>32</v>
      </c>
    </row>
    <row r="1033" spans="1:2">
      <c r="A1033" s="438" t="s">
        <v>2135</v>
      </c>
      <c r="B1033" s="438">
        <v>31</v>
      </c>
    </row>
    <row r="1034" spans="1:2">
      <c r="A1034" s="438" t="s">
        <v>2136</v>
      </c>
      <c r="B1034" s="438">
        <v>30</v>
      </c>
    </row>
    <row r="1035" spans="1:2">
      <c r="A1035" s="438" t="s">
        <v>2137</v>
      </c>
      <c r="B1035" s="438">
        <v>67</v>
      </c>
    </row>
    <row r="1036" spans="1:2">
      <c r="A1036" s="438" t="s">
        <v>2138</v>
      </c>
      <c r="B1036" s="438">
        <v>65</v>
      </c>
    </row>
    <row r="1037" spans="1:2">
      <c r="A1037" s="438" t="s">
        <v>2139</v>
      </c>
      <c r="B1037" s="438">
        <v>64</v>
      </c>
    </row>
    <row r="1038" spans="1:2">
      <c r="A1038" s="438" t="s">
        <v>2140</v>
      </c>
      <c r="B1038" s="438">
        <v>63</v>
      </c>
    </row>
    <row r="1039" spans="1:2">
      <c r="A1039" s="438" t="s">
        <v>2141</v>
      </c>
      <c r="B1039" s="438">
        <v>62</v>
      </c>
    </row>
    <row r="1040" spans="1:2">
      <c r="A1040" s="438" t="s">
        <v>2142</v>
      </c>
      <c r="B1040" s="438">
        <v>62</v>
      </c>
    </row>
    <row r="1041" spans="1:2">
      <c r="A1041" s="438" t="s">
        <v>2143</v>
      </c>
      <c r="B1041" s="438">
        <v>61</v>
      </c>
    </row>
    <row r="1042" spans="1:2">
      <c r="A1042" s="438" t="s">
        <v>2144</v>
      </c>
      <c r="B1042" s="438">
        <v>60</v>
      </c>
    </row>
    <row r="1043" spans="1:2">
      <c r="A1043" s="438" t="s">
        <v>2145</v>
      </c>
      <c r="B1043" s="438">
        <v>59</v>
      </c>
    </row>
    <row r="1044" spans="1:2">
      <c r="A1044" s="438" t="s">
        <v>2146</v>
      </c>
      <c r="B1044" s="438">
        <v>58</v>
      </c>
    </row>
    <row r="1045" spans="1:2">
      <c r="A1045" s="438" t="s">
        <v>2147</v>
      </c>
      <c r="B1045" s="438">
        <v>58</v>
      </c>
    </row>
    <row r="1046" spans="1:2">
      <c r="A1046" s="438" t="s">
        <v>2148</v>
      </c>
      <c r="B1046" s="438">
        <v>57</v>
      </c>
    </row>
    <row r="1047" spans="1:2">
      <c r="A1047" s="438" t="s">
        <v>2149</v>
      </c>
      <c r="B1047" s="438">
        <v>56</v>
      </c>
    </row>
    <row r="1048" spans="1:2">
      <c r="A1048" s="438" t="s">
        <v>2150</v>
      </c>
      <c r="B1048" s="438">
        <v>55</v>
      </c>
    </row>
    <row r="1049" spans="1:2">
      <c r="A1049" s="438" t="s">
        <v>2151</v>
      </c>
      <c r="B1049" s="438">
        <v>54</v>
      </c>
    </row>
    <row r="1050" spans="1:2">
      <c r="A1050" s="438" t="s">
        <v>2152</v>
      </c>
      <c r="B1050" s="438">
        <v>53</v>
      </c>
    </row>
    <row r="1051" spans="1:2">
      <c r="A1051" s="438" t="s">
        <v>2153</v>
      </c>
      <c r="B1051" s="438">
        <v>53</v>
      </c>
    </row>
    <row r="1052" spans="1:2">
      <c r="A1052" s="438" t="s">
        <v>2154</v>
      </c>
      <c r="B1052" s="438">
        <v>52</v>
      </c>
    </row>
    <row r="1053" spans="1:2">
      <c r="A1053" s="438" t="s">
        <v>2155</v>
      </c>
      <c r="B1053" s="438">
        <v>51</v>
      </c>
    </row>
    <row r="1054" spans="1:2">
      <c r="A1054" s="438" t="s">
        <v>2156</v>
      </c>
      <c r="B1054" s="438">
        <v>50</v>
      </c>
    </row>
    <row r="1055" spans="1:2">
      <c r="A1055" s="438" t="s">
        <v>2157</v>
      </c>
      <c r="B1055" s="438">
        <v>49</v>
      </c>
    </row>
    <row r="1056" spans="1:2">
      <c r="A1056" s="438" t="s">
        <v>2158</v>
      </c>
      <c r="B1056" s="438">
        <v>49</v>
      </c>
    </row>
    <row r="1057" spans="1:2">
      <c r="A1057" s="438" t="s">
        <v>2159</v>
      </c>
      <c r="B1057" s="438">
        <v>48</v>
      </c>
    </row>
    <row r="1058" spans="1:2">
      <c r="A1058" s="438" t="s">
        <v>2160</v>
      </c>
      <c r="B1058" s="438">
        <v>47</v>
      </c>
    </row>
    <row r="1059" spans="1:2">
      <c r="A1059" s="438" t="s">
        <v>2161</v>
      </c>
      <c r="B1059" s="438">
        <v>46</v>
      </c>
    </row>
    <row r="1060" spans="1:2">
      <c r="A1060" s="438" t="s">
        <v>2162</v>
      </c>
      <c r="B1060" s="438">
        <v>45</v>
      </c>
    </row>
    <row r="1061" spans="1:2">
      <c r="A1061" s="438" t="s">
        <v>2163</v>
      </c>
      <c r="B1061" s="438">
        <v>44</v>
      </c>
    </row>
    <row r="1062" spans="1:2">
      <c r="A1062" s="438" t="s">
        <v>2164</v>
      </c>
      <c r="B1062" s="438">
        <v>44</v>
      </c>
    </row>
    <row r="1063" spans="1:2">
      <c r="A1063" s="438" t="s">
        <v>2165</v>
      </c>
      <c r="B1063" s="438">
        <v>43</v>
      </c>
    </row>
    <row r="1064" spans="1:2">
      <c r="A1064" s="438" t="s">
        <v>2166</v>
      </c>
      <c r="B1064" s="438">
        <v>42</v>
      </c>
    </row>
    <row r="1065" spans="1:2">
      <c r="A1065" s="438" t="s">
        <v>2167</v>
      </c>
      <c r="B1065" s="438">
        <v>41</v>
      </c>
    </row>
    <row r="1066" spans="1:2">
      <c r="A1066" s="438" t="s">
        <v>2168</v>
      </c>
      <c r="B1066" s="438">
        <v>40</v>
      </c>
    </row>
    <row r="1067" spans="1:2">
      <c r="A1067" s="438" t="s">
        <v>2169</v>
      </c>
      <c r="B1067" s="438">
        <v>40</v>
      </c>
    </row>
    <row r="1068" spans="1:2">
      <c r="A1068" s="438" t="s">
        <v>2170</v>
      </c>
      <c r="B1068" s="438">
        <v>39</v>
      </c>
    </row>
    <row r="1069" spans="1:2">
      <c r="A1069" s="438" t="s">
        <v>2171</v>
      </c>
      <c r="B1069" s="438">
        <v>38</v>
      </c>
    </row>
    <row r="1070" spans="1:2">
      <c r="A1070" s="438" t="s">
        <v>2172</v>
      </c>
      <c r="B1070" s="438">
        <v>37</v>
      </c>
    </row>
    <row r="1071" spans="1:2">
      <c r="A1071" s="438" t="s">
        <v>2173</v>
      </c>
      <c r="B1071" s="438">
        <v>36</v>
      </c>
    </row>
    <row r="1072" spans="1:2">
      <c r="A1072" s="438" t="s">
        <v>2174</v>
      </c>
      <c r="B1072" s="438">
        <v>35</v>
      </c>
    </row>
    <row r="1073" spans="1:2">
      <c r="A1073" s="438" t="s">
        <v>2175</v>
      </c>
      <c r="B1073" s="438">
        <v>35</v>
      </c>
    </row>
    <row r="1074" spans="1:2">
      <c r="A1074" s="438" t="s">
        <v>2176</v>
      </c>
      <c r="B1074" s="438">
        <v>34</v>
      </c>
    </row>
    <row r="1075" spans="1:2">
      <c r="A1075" s="438" t="s">
        <v>2177</v>
      </c>
      <c r="B1075" s="438">
        <v>33</v>
      </c>
    </row>
    <row r="1076" spans="1:2">
      <c r="A1076" s="438" t="s">
        <v>2178</v>
      </c>
      <c r="B1076" s="438">
        <v>32</v>
      </c>
    </row>
    <row r="1077" spans="1:2">
      <c r="A1077" s="438" t="s">
        <v>2179</v>
      </c>
      <c r="B1077" s="438">
        <v>31</v>
      </c>
    </row>
    <row r="1078" spans="1:2">
      <c r="A1078" s="438" t="s">
        <v>2180</v>
      </c>
      <c r="B1078" s="438">
        <v>31</v>
      </c>
    </row>
    <row r="1079" spans="1:2">
      <c r="A1079" s="438" t="s">
        <v>2181</v>
      </c>
      <c r="B1079" s="438">
        <v>30</v>
      </c>
    </row>
    <row r="1080" spans="1:2">
      <c r="A1080" s="438" t="s">
        <v>2182</v>
      </c>
      <c r="B1080" s="438">
        <v>29</v>
      </c>
    </row>
    <row r="1081" spans="1:2">
      <c r="A1081" s="438" t="s">
        <v>2183</v>
      </c>
      <c r="B1081" s="438">
        <v>28</v>
      </c>
    </row>
    <row r="1082" spans="1:2">
      <c r="A1082" s="438" t="s">
        <v>2184</v>
      </c>
      <c r="B1082" s="438">
        <v>27</v>
      </c>
    </row>
    <row r="1083" spans="1:2">
      <c r="A1083" s="438" t="s">
        <v>2185</v>
      </c>
      <c r="B1083" s="438">
        <v>64</v>
      </c>
    </row>
    <row r="1084" spans="1:2">
      <c r="A1084" s="438" t="s">
        <v>2186</v>
      </c>
      <c r="B1084" s="438">
        <v>63</v>
      </c>
    </row>
    <row r="1085" spans="1:2">
      <c r="A1085" s="438" t="s">
        <v>2187</v>
      </c>
      <c r="B1085" s="438">
        <v>62</v>
      </c>
    </row>
    <row r="1086" spans="1:2">
      <c r="A1086" s="438" t="s">
        <v>2188</v>
      </c>
      <c r="B1086" s="438">
        <v>61</v>
      </c>
    </row>
    <row r="1087" spans="1:2">
      <c r="A1087" s="438" t="s">
        <v>2189</v>
      </c>
      <c r="B1087" s="438">
        <v>60</v>
      </c>
    </row>
    <row r="1088" spans="1:2">
      <c r="A1088" s="438" t="s">
        <v>2190</v>
      </c>
      <c r="B1088" s="438">
        <v>60</v>
      </c>
    </row>
    <row r="1089" spans="1:2">
      <c r="A1089" s="438" t="s">
        <v>2191</v>
      </c>
      <c r="B1089" s="438">
        <v>59</v>
      </c>
    </row>
    <row r="1090" spans="1:2">
      <c r="A1090" s="438" t="s">
        <v>2192</v>
      </c>
      <c r="B1090" s="438">
        <v>58</v>
      </c>
    </row>
    <row r="1091" spans="1:2">
      <c r="A1091" s="438" t="s">
        <v>2193</v>
      </c>
      <c r="B1091" s="438">
        <v>57</v>
      </c>
    </row>
    <row r="1092" spans="1:2">
      <c r="A1092" s="438" t="s">
        <v>2194</v>
      </c>
      <c r="B1092" s="438">
        <v>57</v>
      </c>
    </row>
    <row r="1093" spans="1:2">
      <c r="A1093" s="438" t="s">
        <v>2195</v>
      </c>
      <c r="B1093" s="438">
        <v>56</v>
      </c>
    </row>
    <row r="1094" spans="1:2">
      <c r="A1094" s="438" t="s">
        <v>2196</v>
      </c>
      <c r="B1094" s="438">
        <v>55</v>
      </c>
    </row>
    <row r="1095" spans="1:2">
      <c r="A1095" s="438" t="s">
        <v>2197</v>
      </c>
      <c r="B1095" s="438">
        <v>54</v>
      </c>
    </row>
    <row r="1096" spans="1:2">
      <c r="A1096" s="438" t="s">
        <v>2198</v>
      </c>
      <c r="B1096" s="438">
        <v>53</v>
      </c>
    </row>
    <row r="1097" spans="1:2">
      <c r="A1097" s="438" t="s">
        <v>2199</v>
      </c>
      <c r="B1097" s="438">
        <v>53</v>
      </c>
    </row>
    <row r="1098" spans="1:2">
      <c r="A1098" s="438" t="s">
        <v>2200</v>
      </c>
      <c r="B1098" s="438">
        <v>52</v>
      </c>
    </row>
    <row r="1099" spans="1:2">
      <c r="A1099" s="438" t="s">
        <v>2201</v>
      </c>
      <c r="B1099" s="438">
        <v>51</v>
      </c>
    </row>
    <row r="1100" spans="1:2">
      <c r="A1100" s="438" t="s">
        <v>2202</v>
      </c>
      <c r="B1100" s="438">
        <v>50</v>
      </c>
    </row>
    <row r="1101" spans="1:2">
      <c r="A1101" s="438" t="s">
        <v>2203</v>
      </c>
      <c r="B1101" s="438">
        <v>50</v>
      </c>
    </row>
    <row r="1102" spans="1:2">
      <c r="A1102" s="438" t="s">
        <v>2204</v>
      </c>
      <c r="B1102" s="438">
        <v>49</v>
      </c>
    </row>
    <row r="1103" spans="1:2">
      <c r="A1103" s="438" t="s">
        <v>2205</v>
      </c>
      <c r="B1103" s="438">
        <v>48</v>
      </c>
    </row>
    <row r="1104" spans="1:2">
      <c r="A1104" s="438" t="s">
        <v>2206</v>
      </c>
      <c r="B1104" s="438">
        <v>47</v>
      </c>
    </row>
    <row r="1105" spans="1:2">
      <c r="A1105" s="438" t="s">
        <v>2207</v>
      </c>
      <c r="B1105" s="438">
        <v>46</v>
      </c>
    </row>
    <row r="1106" spans="1:2">
      <c r="A1106" s="438" t="s">
        <v>2208</v>
      </c>
      <c r="B1106" s="438">
        <v>46</v>
      </c>
    </row>
    <row r="1107" spans="1:2">
      <c r="A1107" s="438" t="s">
        <v>2209</v>
      </c>
      <c r="B1107" s="438">
        <v>45</v>
      </c>
    </row>
    <row r="1108" spans="1:2">
      <c r="A1108" s="438" t="s">
        <v>2210</v>
      </c>
      <c r="B1108" s="438">
        <v>44</v>
      </c>
    </row>
    <row r="1109" spans="1:2">
      <c r="A1109" s="438" t="s">
        <v>2211</v>
      </c>
      <c r="B1109" s="438">
        <v>43</v>
      </c>
    </row>
    <row r="1110" spans="1:2">
      <c r="A1110" s="438" t="s">
        <v>2212</v>
      </c>
      <c r="B1110" s="438">
        <v>43</v>
      </c>
    </row>
    <row r="1111" spans="1:2">
      <c r="A1111" s="438" t="s">
        <v>2213</v>
      </c>
      <c r="B1111" s="438">
        <v>42</v>
      </c>
    </row>
    <row r="1112" spans="1:2">
      <c r="A1112" s="438" t="s">
        <v>2214</v>
      </c>
      <c r="B1112" s="438">
        <v>41</v>
      </c>
    </row>
    <row r="1113" spans="1:2">
      <c r="A1113" s="438" t="s">
        <v>2215</v>
      </c>
      <c r="B1113" s="438">
        <v>40</v>
      </c>
    </row>
    <row r="1114" spans="1:2">
      <c r="A1114" s="438" t="s">
        <v>2216</v>
      </c>
      <c r="B1114" s="438">
        <v>39</v>
      </c>
    </row>
    <row r="1115" spans="1:2">
      <c r="A1115" s="438" t="s">
        <v>2217</v>
      </c>
      <c r="B1115" s="438">
        <v>39</v>
      </c>
    </row>
    <row r="1116" spans="1:2">
      <c r="A1116" s="438" t="s">
        <v>2218</v>
      </c>
      <c r="B1116" s="438">
        <v>38</v>
      </c>
    </row>
    <row r="1117" spans="1:2">
      <c r="A1117" s="438" t="s">
        <v>2219</v>
      </c>
      <c r="B1117" s="438">
        <v>37</v>
      </c>
    </row>
    <row r="1118" spans="1:2">
      <c r="A1118" s="438" t="s">
        <v>2220</v>
      </c>
      <c r="B1118" s="438">
        <v>36</v>
      </c>
    </row>
    <row r="1119" spans="1:2">
      <c r="A1119" s="438" t="s">
        <v>2221</v>
      </c>
      <c r="B1119" s="438">
        <v>35</v>
      </c>
    </row>
    <row r="1120" spans="1:2">
      <c r="A1120" s="438" t="s">
        <v>2222</v>
      </c>
      <c r="B1120" s="438">
        <v>35</v>
      </c>
    </row>
    <row r="1121" spans="1:2">
      <c r="A1121" s="438" t="s">
        <v>2223</v>
      </c>
      <c r="B1121" s="438">
        <v>34</v>
      </c>
    </row>
    <row r="1122" spans="1:2">
      <c r="A1122" s="438" t="s">
        <v>2224</v>
      </c>
      <c r="B1122" s="438">
        <v>33</v>
      </c>
    </row>
    <row r="1123" spans="1:2">
      <c r="A1123" s="438" t="s">
        <v>2225</v>
      </c>
      <c r="B1123" s="438">
        <v>32</v>
      </c>
    </row>
    <row r="1124" spans="1:2">
      <c r="A1124" s="438" t="s">
        <v>2226</v>
      </c>
      <c r="B1124" s="438">
        <v>31</v>
      </c>
    </row>
    <row r="1125" spans="1:2">
      <c r="A1125" s="438" t="s">
        <v>2227</v>
      </c>
      <c r="B1125" s="438">
        <v>31</v>
      </c>
    </row>
    <row r="1126" spans="1:2">
      <c r="A1126" s="438" t="s">
        <v>2228</v>
      </c>
      <c r="B1126" s="438">
        <v>30</v>
      </c>
    </row>
    <row r="1127" spans="1:2">
      <c r="A1127" s="438" t="s">
        <v>2229</v>
      </c>
      <c r="B1127" s="438">
        <v>29</v>
      </c>
    </row>
    <row r="1128" spans="1:2">
      <c r="A1128" s="438" t="s">
        <v>2230</v>
      </c>
      <c r="B1128" s="438">
        <v>28</v>
      </c>
    </row>
    <row r="1129" spans="1:2">
      <c r="A1129" s="438" t="s">
        <v>2231</v>
      </c>
      <c r="B1129" s="438">
        <v>28</v>
      </c>
    </row>
    <row r="1130" spans="1:2">
      <c r="A1130" s="438" t="s">
        <v>2232</v>
      </c>
      <c r="B1130" s="438">
        <v>27</v>
      </c>
    </row>
    <row r="1131" spans="1:2">
      <c r="A1131" s="438" t="s">
        <v>2233</v>
      </c>
      <c r="B1131" s="438">
        <v>25</v>
      </c>
    </row>
    <row r="1132" spans="1:2">
      <c r="A1132" s="438" t="s">
        <v>2234</v>
      </c>
      <c r="B1132" s="438">
        <v>63</v>
      </c>
    </row>
    <row r="1133" spans="1:2">
      <c r="A1133" s="438" t="s">
        <v>2235</v>
      </c>
      <c r="B1133" s="438">
        <v>61</v>
      </c>
    </row>
    <row r="1134" spans="1:2">
      <c r="A1134" s="438" t="s">
        <v>2236</v>
      </c>
      <c r="B1134" s="438">
        <v>61</v>
      </c>
    </row>
    <row r="1135" spans="1:2">
      <c r="A1135" s="438" t="s">
        <v>2237</v>
      </c>
      <c r="B1135" s="438">
        <v>60</v>
      </c>
    </row>
    <row r="1136" spans="1:2">
      <c r="A1136" s="438" t="s">
        <v>2238</v>
      </c>
      <c r="B1136" s="438">
        <v>59</v>
      </c>
    </row>
    <row r="1137" spans="1:2">
      <c r="A1137" s="438" t="s">
        <v>2239</v>
      </c>
      <c r="B1137" s="438">
        <v>58</v>
      </c>
    </row>
    <row r="1138" spans="1:2">
      <c r="A1138" s="438" t="s">
        <v>2240</v>
      </c>
      <c r="B1138" s="438">
        <v>58</v>
      </c>
    </row>
    <row r="1139" spans="1:2">
      <c r="A1139" s="438" t="s">
        <v>2241</v>
      </c>
      <c r="B1139" s="438">
        <v>57</v>
      </c>
    </row>
    <row r="1140" spans="1:2">
      <c r="A1140" s="438" t="s">
        <v>2242</v>
      </c>
      <c r="B1140" s="438">
        <v>56</v>
      </c>
    </row>
    <row r="1141" spans="1:2">
      <c r="A1141" s="438" t="s">
        <v>2243</v>
      </c>
      <c r="B1141" s="438">
        <v>55</v>
      </c>
    </row>
    <row r="1142" spans="1:2">
      <c r="A1142" s="438" t="s">
        <v>2244</v>
      </c>
      <c r="B1142" s="438">
        <v>55</v>
      </c>
    </row>
    <row r="1143" spans="1:2">
      <c r="A1143" s="438" t="s">
        <v>2245</v>
      </c>
      <c r="B1143" s="438">
        <v>54</v>
      </c>
    </row>
    <row r="1144" spans="1:2">
      <c r="A1144" s="438" t="s">
        <v>2246</v>
      </c>
      <c r="B1144" s="438">
        <v>53</v>
      </c>
    </row>
    <row r="1145" spans="1:2">
      <c r="A1145" s="438" t="s">
        <v>2247</v>
      </c>
      <c r="B1145" s="438">
        <v>52</v>
      </c>
    </row>
    <row r="1146" spans="1:2">
      <c r="A1146" s="438" t="s">
        <v>2248</v>
      </c>
      <c r="B1146" s="438">
        <v>52</v>
      </c>
    </row>
    <row r="1147" spans="1:2">
      <c r="A1147" s="438" t="s">
        <v>2249</v>
      </c>
      <c r="B1147" s="438">
        <v>51</v>
      </c>
    </row>
    <row r="1148" spans="1:2">
      <c r="A1148" s="438" t="s">
        <v>2250</v>
      </c>
      <c r="B1148" s="438">
        <v>50</v>
      </c>
    </row>
    <row r="1149" spans="1:2">
      <c r="A1149" s="438" t="s">
        <v>2251</v>
      </c>
      <c r="B1149" s="438">
        <v>49</v>
      </c>
    </row>
    <row r="1150" spans="1:2">
      <c r="A1150" s="438" t="s">
        <v>2252</v>
      </c>
      <c r="B1150" s="438">
        <v>49</v>
      </c>
    </row>
    <row r="1151" spans="1:2">
      <c r="A1151" s="438" t="s">
        <v>2253</v>
      </c>
      <c r="B1151" s="438">
        <v>48</v>
      </c>
    </row>
    <row r="1152" spans="1:2">
      <c r="A1152" s="438" t="s">
        <v>2254</v>
      </c>
      <c r="B1152" s="438">
        <v>47</v>
      </c>
    </row>
    <row r="1153" spans="1:2">
      <c r="A1153" s="438" t="s">
        <v>2255</v>
      </c>
      <c r="B1153" s="438">
        <v>46</v>
      </c>
    </row>
    <row r="1154" spans="1:2">
      <c r="A1154" s="438" t="s">
        <v>2256</v>
      </c>
      <c r="B1154" s="438">
        <v>46</v>
      </c>
    </row>
    <row r="1155" spans="1:2">
      <c r="A1155" s="438" t="s">
        <v>2257</v>
      </c>
      <c r="B1155" s="438">
        <v>45</v>
      </c>
    </row>
    <row r="1156" spans="1:2">
      <c r="A1156" s="438" t="s">
        <v>2258</v>
      </c>
      <c r="B1156" s="438">
        <v>44</v>
      </c>
    </row>
    <row r="1157" spans="1:2">
      <c r="A1157" s="438" t="s">
        <v>2259</v>
      </c>
      <c r="B1157" s="438">
        <v>43</v>
      </c>
    </row>
    <row r="1158" spans="1:2">
      <c r="A1158" s="438" t="s">
        <v>2260</v>
      </c>
      <c r="B1158" s="438">
        <v>42</v>
      </c>
    </row>
    <row r="1159" spans="1:2">
      <c r="A1159" s="438" t="s">
        <v>2261</v>
      </c>
      <c r="B1159" s="438">
        <v>42</v>
      </c>
    </row>
    <row r="1160" spans="1:2">
      <c r="A1160" s="438" t="s">
        <v>2262</v>
      </c>
      <c r="B1160" s="438">
        <v>41</v>
      </c>
    </row>
    <row r="1161" spans="1:2">
      <c r="A1161" s="438" t="s">
        <v>2263</v>
      </c>
      <c r="B1161" s="438">
        <v>40</v>
      </c>
    </row>
    <row r="1162" spans="1:2">
      <c r="A1162" s="438" t="s">
        <v>2264</v>
      </c>
      <c r="B1162" s="438">
        <v>39</v>
      </c>
    </row>
    <row r="1163" spans="1:2">
      <c r="A1163" s="438" t="s">
        <v>2265</v>
      </c>
      <c r="B1163" s="438">
        <v>39</v>
      </c>
    </row>
    <row r="1164" spans="1:2">
      <c r="A1164" s="438" t="s">
        <v>2266</v>
      </c>
      <c r="B1164" s="438">
        <v>38</v>
      </c>
    </row>
    <row r="1165" spans="1:2">
      <c r="A1165" s="438" t="s">
        <v>2267</v>
      </c>
      <c r="B1165" s="438">
        <v>37</v>
      </c>
    </row>
    <row r="1166" spans="1:2">
      <c r="A1166" s="438" t="s">
        <v>2268</v>
      </c>
      <c r="B1166" s="438">
        <v>36</v>
      </c>
    </row>
    <row r="1167" spans="1:2">
      <c r="A1167" s="438" t="s">
        <v>2269</v>
      </c>
      <c r="B1167" s="438">
        <v>36</v>
      </c>
    </row>
    <row r="1168" spans="1:2">
      <c r="A1168" s="438" t="s">
        <v>2270</v>
      </c>
      <c r="B1168" s="438">
        <v>35</v>
      </c>
    </row>
    <row r="1169" spans="1:2">
      <c r="A1169" s="438" t="s">
        <v>2271</v>
      </c>
      <c r="B1169" s="438">
        <v>34</v>
      </c>
    </row>
    <row r="1170" spans="1:2">
      <c r="A1170" s="438" t="s">
        <v>2272</v>
      </c>
      <c r="B1170" s="438">
        <v>33</v>
      </c>
    </row>
    <row r="1171" spans="1:2">
      <c r="A1171" s="438" t="s">
        <v>2273</v>
      </c>
      <c r="B1171" s="438">
        <v>33</v>
      </c>
    </row>
    <row r="1172" spans="1:2">
      <c r="A1172" s="438" t="s">
        <v>2274</v>
      </c>
      <c r="B1172" s="438">
        <v>32</v>
      </c>
    </row>
    <row r="1173" spans="1:2">
      <c r="A1173" s="438" t="s">
        <v>2275</v>
      </c>
      <c r="B1173" s="438">
        <v>31</v>
      </c>
    </row>
    <row r="1174" spans="1:2">
      <c r="A1174" s="438" t="s">
        <v>2276</v>
      </c>
      <c r="B1174" s="438">
        <v>30</v>
      </c>
    </row>
    <row r="1175" spans="1:2">
      <c r="A1175" s="438" t="s">
        <v>2277</v>
      </c>
      <c r="B1175" s="438">
        <v>30</v>
      </c>
    </row>
    <row r="1176" spans="1:2">
      <c r="A1176" s="438" t="s">
        <v>2278</v>
      </c>
      <c r="B1176" s="438">
        <v>29</v>
      </c>
    </row>
    <row r="1177" spans="1:2">
      <c r="A1177" s="438" t="s">
        <v>2279</v>
      </c>
      <c r="B1177" s="438">
        <v>28</v>
      </c>
    </row>
    <row r="1178" spans="1:2">
      <c r="A1178" s="438" t="s">
        <v>2280</v>
      </c>
      <c r="B1178" s="438">
        <v>27</v>
      </c>
    </row>
    <row r="1179" spans="1:2">
      <c r="A1179" s="438" t="s">
        <v>2281</v>
      </c>
      <c r="B1179" s="438">
        <v>27</v>
      </c>
    </row>
    <row r="1180" spans="1:2">
      <c r="A1180" s="438" t="s">
        <v>2282</v>
      </c>
      <c r="B1180" s="438">
        <v>25</v>
      </c>
    </row>
    <row r="1181" spans="1:2">
      <c r="A1181" s="438" t="s">
        <v>2283</v>
      </c>
      <c r="B1181" s="438">
        <v>64</v>
      </c>
    </row>
    <row r="1182" spans="1:2">
      <c r="A1182" s="438" t="s">
        <v>2284</v>
      </c>
      <c r="B1182" s="438">
        <v>63</v>
      </c>
    </row>
    <row r="1183" spans="1:2">
      <c r="A1183" s="438" t="s">
        <v>2285</v>
      </c>
      <c r="B1183" s="438">
        <v>62</v>
      </c>
    </row>
    <row r="1184" spans="1:2">
      <c r="A1184" s="438" t="s">
        <v>2286</v>
      </c>
      <c r="B1184" s="438">
        <v>61</v>
      </c>
    </row>
    <row r="1185" spans="1:2">
      <c r="A1185" s="438" t="s">
        <v>2287</v>
      </c>
      <c r="B1185" s="438">
        <v>60</v>
      </c>
    </row>
    <row r="1186" spans="1:2">
      <c r="A1186" s="438" t="s">
        <v>2288</v>
      </c>
      <c r="B1186" s="438">
        <v>60</v>
      </c>
    </row>
    <row r="1187" spans="1:2">
      <c r="A1187" s="438" t="s">
        <v>2289</v>
      </c>
      <c r="B1187" s="438">
        <v>59</v>
      </c>
    </row>
    <row r="1188" spans="1:2">
      <c r="A1188" s="438" t="s">
        <v>2290</v>
      </c>
      <c r="B1188" s="438">
        <v>58</v>
      </c>
    </row>
    <row r="1189" spans="1:2">
      <c r="A1189" s="438" t="s">
        <v>2291</v>
      </c>
      <c r="B1189" s="438">
        <v>58</v>
      </c>
    </row>
    <row r="1190" spans="1:2">
      <c r="A1190" s="438" t="s">
        <v>2292</v>
      </c>
      <c r="B1190" s="438">
        <v>57</v>
      </c>
    </row>
    <row r="1191" spans="1:2">
      <c r="A1191" s="438" t="s">
        <v>2293</v>
      </c>
      <c r="B1191" s="438">
        <v>56</v>
      </c>
    </row>
    <row r="1192" spans="1:2">
      <c r="A1192" s="438" t="s">
        <v>2294</v>
      </c>
      <c r="B1192" s="438">
        <v>55</v>
      </c>
    </row>
    <row r="1193" spans="1:2">
      <c r="A1193" s="438" t="s">
        <v>2295</v>
      </c>
      <c r="B1193" s="438">
        <v>55</v>
      </c>
    </row>
    <row r="1194" spans="1:2">
      <c r="A1194" s="438" t="s">
        <v>2296</v>
      </c>
      <c r="B1194" s="438">
        <v>54</v>
      </c>
    </row>
    <row r="1195" spans="1:2">
      <c r="A1195" s="438" t="s">
        <v>2297</v>
      </c>
      <c r="B1195" s="438">
        <v>53</v>
      </c>
    </row>
    <row r="1196" spans="1:2">
      <c r="A1196" s="438" t="s">
        <v>2298</v>
      </c>
      <c r="B1196" s="438">
        <v>53</v>
      </c>
    </row>
    <row r="1197" spans="1:2">
      <c r="A1197" s="438" t="s">
        <v>2299</v>
      </c>
      <c r="B1197" s="438">
        <v>52</v>
      </c>
    </row>
    <row r="1198" spans="1:2">
      <c r="A1198" s="438" t="s">
        <v>2300</v>
      </c>
      <c r="B1198" s="438">
        <v>51</v>
      </c>
    </row>
    <row r="1199" spans="1:2">
      <c r="A1199" s="438" t="s">
        <v>2301</v>
      </c>
      <c r="B1199" s="438">
        <v>50</v>
      </c>
    </row>
    <row r="1200" spans="1:2">
      <c r="A1200" s="438" t="s">
        <v>2302</v>
      </c>
      <c r="B1200" s="438">
        <v>50</v>
      </c>
    </row>
    <row r="1201" spans="1:2">
      <c r="A1201" s="438" t="s">
        <v>2303</v>
      </c>
      <c r="B1201" s="438">
        <v>49</v>
      </c>
    </row>
    <row r="1202" spans="1:2">
      <c r="A1202" s="438" t="s">
        <v>2304</v>
      </c>
      <c r="B1202" s="438">
        <v>48</v>
      </c>
    </row>
    <row r="1203" spans="1:2">
      <c r="A1203" s="438" t="s">
        <v>2305</v>
      </c>
      <c r="B1203" s="438">
        <v>48</v>
      </c>
    </row>
    <row r="1204" spans="1:2">
      <c r="A1204" s="438" t="s">
        <v>2306</v>
      </c>
      <c r="B1204" s="438">
        <v>47</v>
      </c>
    </row>
    <row r="1205" spans="1:2">
      <c r="A1205" s="438" t="s">
        <v>2307</v>
      </c>
      <c r="B1205" s="438">
        <v>46</v>
      </c>
    </row>
    <row r="1206" spans="1:2">
      <c r="A1206" s="438" t="s">
        <v>2308</v>
      </c>
      <c r="B1206" s="438">
        <v>46</v>
      </c>
    </row>
    <row r="1207" spans="1:2">
      <c r="A1207" s="438" t="s">
        <v>2309</v>
      </c>
      <c r="B1207" s="438">
        <v>45</v>
      </c>
    </row>
    <row r="1208" spans="1:2">
      <c r="A1208" s="438" t="s">
        <v>2310</v>
      </c>
      <c r="B1208" s="438">
        <v>44</v>
      </c>
    </row>
    <row r="1209" spans="1:2">
      <c r="A1209" s="438" t="s">
        <v>2311</v>
      </c>
      <c r="B1209" s="438">
        <v>43</v>
      </c>
    </row>
    <row r="1210" spans="1:2">
      <c r="A1210" s="438" t="s">
        <v>2312</v>
      </c>
      <c r="B1210" s="438">
        <v>43</v>
      </c>
    </row>
    <row r="1211" spans="1:2">
      <c r="A1211" s="438" t="s">
        <v>2313</v>
      </c>
      <c r="B1211" s="438">
        <v>42</v>
      </c>
    </row>
    <row r="1212" spans="1:2">
      <c r="A1212" s="438" t="s">
        <v>2314</v>
      </c>
      <c r="B1212" s="438">
        <v>41</v>
      </c>
    </row>
    <row r="1213" spans="1:2">
      <c r="A1213" s="438" t="s">
        <v>2315</v>
      </c>
      <c r="B1213" s="438">
        <v>41</v>
      </c>
    </row>
    <row r="1214" spans="1:2">
      <c r="A1214" s="438" t="s">
        <v>2316</v>
      </c>
      <c r="B1214" s="438">
        <v>40</v>
      </c>
    </row>
    <row r="1215" spans="1:2">
      <c r="A1215" s="438" t="s">
        <v>2317</v>
      </c>
      <c r="B1215" s="438">
        <v>39</v>
      </c>
    </row>
    <row r="1216" spans="1:2">
      <c r="A1216" s="438" t="s">
        <v>2318</v>
      </c>
      <c r="B1216" s="438">
        <v>38</v>
      </c>
    </row>
    <row r="1217" spans="1:2">
      <c r="A1217" s="438" t="s">
        <v>2319</v>
      </c>
      <c r="B1217" s="438">
        <v>38</v>
      </c>
    </row>
    <row r="1218" spans="1:2">
      <c r="A1218" s="438" t="s">
        <v>2320</v>
      </c>
      <c r="B1218" s="438">
        <v>37</v>
      </c>
    </row>
    <row r="1219" spans="1:2">
      <c r="A1219" s="438" t="s">
        <v>2321</v>
      </c>
      <c r="B1219" s="438">
        <v>36</v>
      </c>
    </row>
    <row r="1220" spans="1:2">
      <c r="A1220" s="438" t="s">
        <v>2322</v>
      </c>
      <c r="B1220" s="438">
        <v>36</v>
      </c>
    </row>
    <row r="1221" spans="1:2">
      <c r="A1221" s="438" t="s">
        <v>2323</v>
      </c>
      <c r="B1221" s="438">
        <v>35</v>
      </c>
    </row>
    <row r="1222" spans="1:2">
      <c r="A1222" s="438" t="s">
        <v>2324</v>
      </c>
      <c r="B1222" s="438">
        <v>34</v>
      </c>
    </row>
    <row r="1223" spans="1:2">
      <c r="A1223" s="438" t="s">
        <v>2325</v>
      </c>
      <c r="B1223" s="438">
        <v>33</v>
      </c>
    </row>
    <row r="1224" spans="1:2">
      <c r="A1224" s="438" t="s">
        <v>2326</v>
      </c>
      <c r="B1224" s="438">
        <v>33</v>
      </c>
    </row>
    <row r="1225" spans="1:2">
      <c r="A1225" s="438" t="s">
        <v>2327</v>
      </c>
      <c r="B1225" s="438">
        <v>32</v>
      </c>
    </row>
    <row r="1226" spans="1:2">
      <c r="A1226" s="438" t="s">
        <v>2328</v>
      </c>
      <c r="B1226" s="438">
        <v>31</v>
      </c>
    </row>
    <row r="1227" spans="1:2">
      <c r="A1227" s="438" t="s">
        <v>2329</v>
      </c>
      <c r="B1227" s="438">
        <v>31</v>
      </c>
    </row>
    <row r="1228" spans="1:2">
      <c r="A1228" s="438" t="s">
        <v>2330</v>
      </c>
      <c r="B1228" s="438">
        <v>30</v>
      </c>
    </row>
    <row r="1229" spans="1:2">
      <c r="A1229" s="438" t="s">
        <v>2331</v>
      </c>
      <c r="B1229" s="438">
        <v>28</v>
      </c>
    </row>
    <row r="1230" spans="1:2">
      <c r="A1230" s="438" t="s">
        <v>2332</v>
      </c>
      <c r="B1230" s="438">
        <v>67</v>
      </c>
    </row>
    <row r="1231" spans="1:2">
      <c r="A1231" s="438" t="s">
        <v>2333</v>
      </c>
      <c r="B1231" s="438">
        <v>65</v>
      </c>
    </row>
    <row r="1232" spans="1:2">
      <c r="A1232" s="438" t="s">
        <v>2334</v>
      </c>
      <c r="B1232" s="438">
        <v>65</v>
      </c>
    </row>
    <row r="1233" spans="1:2">
      <c r="A1233" s="438" t="s">
        <v>2335</v>
      </c>
      <c r="B1233" s="438">
        <v>64</v>
      </c>
    </row>
    <row r="1234" spans="1:2">
      <c r="A1234" s="438" t="s">
        <v>2336</v>
      </c>
      <c r="B1234" s="438">
        <v>63</v>
      </c>
    </row>
    <row r="1235" spans="1:2">
      <c r="A1235" s="438" t="s">
        <v>2337</v>
      </c>
      <c r="B1235" s="438">
        <v>62</v>
      </c>
    </row>
    <row r="1236" spans="1:2">
      <c r="A1236" s="438" t="s">
        <v>2338</v>
      </c>
      <c r="B1236" s="438">
        <v>62</v>
      </c>
    </row>
    <row r="1237" spans="1:2">
      <c r="A1237" s="438" t="s">
        <v>2339</v>
      </c>
      <c r="B1237" s="438">
        <v>61</v>
      </c>
    </row>
    <row r="1238" spans="1:2">
      <c r="A1238" s="438" t="s">
        <v>2340</v>
      </c>
      <c r="B1238" s="438">
        <v>60</v>
      </c>
    </row>
    <row r="1239" spans="1:2">
      <c r="A1239" s="438" t="s">
        <v>2341</v>
      </c>
      <c r="B1239" s="438">
        <v>59</v>
      </c>
    </row>
    <row r="1240" spans="1:2">
      <c r="A1240" s="438" t="s">
        <v>2342</v>
      </c>
      <c r="B1240" s="438">
        <v>59</v>
      </c>
    </row>
    <row r="1241" spans="1:2">
      <c r="A1241" s="438" t="s">
        <v>2343</v>
      </c>
      <c r="B1241" s="438">
        <v>58</v>
      </c>
    </row>
    <row r="1242" spans="1:2">
      <c r="A1242" s="438" t="s">
        <v>2344</v>
      </c>
      <c r="B1242" s="438">
        <v>57</v>
      </c>
    </row>
    <row r="1243" spans="1:2">
      <c r="A1243" s="438" t="s">
        <v>2345</v>
      </c>
      <c r="B1243" s="438">
        <v>56</v>
      </c>
    </row>
    <row r="1244" spans="1:2">
      <c r="A1244" s="438" t="s">
        <v>2346</v>
      </c>
      <c r="B1244" s="438">
        <v>56</v>
      </c>
    </row>
    <row r="1245" spans="1:2">
      <c r="A1245" s="438" t="s">
        <v>2347</v>
      </c>
      <c r="B1245" s="438">
        <v>55</v>
      </c>
    </row>
    <row r="1246" spans="1:2">
      <c r="A1246" s="438" t="s">
        <v>2348</v>
      </c>
      <c r="B1246" s="438">
        <v>54</v>
      </c>
    </row>
    <row r="1247" spans="1:2">
      <c r="A1247" s="438" t="s">
        <v>2349</v>
      </c>
      <c r="B1247" s="438">
        <v>53</v>
      </c>
    </row>
    <row r="1248" spans="1:2">
      <c r="A1248" s="438" t="s">
        <v>2350</v>
      </c>
      <c r="B1248" s="438">
        <v>52</v>
      </c>
    </row>
    <row r="1249" spans="1:2">
      <c r="A1249" s="438" t="s">
        <v>2351</v>
      </c>
      <c r="B1249" s="438">
        <v>52</v>
      </c>
    </row>
    <row r="1250" spans="1:2">
      <c r="A1250" s="438" t="s">
        <v>2352</v>
      </c>
      <c r="B1250" s="438">
        <v>51</v>
      </c>
    </row>
    <row r="1251" spans="1:2">
      <c r="A1251" s="438" t="s">
        <v>2353</v>
      </c>
      <c r="B1251" s="438">
        <v>50</v>
      </c>
    </row>
    <row r="1252" spans="1:2">
      <c r="A1252" s="438" t="s">
        <v>2354</v>
      </c>
      <c r="B1252" s="438">
        <v>49</v>
      </c>
    </row>
    <row r="1253" spans="1:2">
      <c r="A1253" s="438" t="s">
        <v>2355</v>
      </c>
      <c r="B1253" s="438">
        <v>49</v>
      </c>
    </row>
    <row r="1254" spans="1:2">
      <c r="A1254" s="438" t="s">
        <v>2356</v>
      </c>
      <c r="B1254" s="438">
        <v>48</v>
      </c>
    </row>
    <row r="1255" spans="1:2">
      <c r="A1255" s="438" t="s">
        <v>2357</v>
      </c>
      <c r="B1255" s="438">
        <v>47</v>
      </c>
    </row>
    <row r="1256" spans="1:2">
      <c r="A1256" s="438" t="s">
        <v>2358</v>
      </c>
      <c r="B1256" s="438">
        <v>46</v>
      </c>
    </row>
    <row r="1257" spans="1:2">
      <c r="A1257" s="438" t="s">
        <v>2359</v>
      </c>
      <c r="B1257" s="438">
        <v>46</v>
      </c>
    </row>
    <row r="1258" spans="1:2">
      <c r="A1258" s="438" t="s">
        <v>2360</v>
      </c>
      <c r="B1258" s="438">
        <v>45</v>
      </c>
    </row>
    <row r="1259" spans="1:2">
      <c r="A1259" s="438" t="s">
        <v>2361</v>
      </c>
      <c r="B1259" s="438">
        <v>44</v>
      </c>
    </row>
    <row r="1260" spans="1:2">
      <c r="A1260" s="438" t="s">
        <v>2362</v>
      </c>
      <c r="B1260" s="438">
        <v>43</v>
      </c>
    </row>
    <row r="1261" spans="1:2">
      <c r="A1261" s="438" t="s">
        <v>2363</v>
      </c>
      <c r="B1261" s="438">
        <v>42</v>
      </c>
    </row>
    <row r="1262" spans="1:2">
      <c r="A1262" s="438" t="s">
        <v>2364</v>
      </c>
      <c r="B1262" s="438">
        <v>42</v>
      </c>
    </row>
    <row r="1263" spans="1:2">
      <c r="A1263" s="438" t="s">
        <v>2365</v>
      </c>
      <c r="B1263" s="438">
        <v>41</v>
      </c>
    </row>
    <row r="1264" spans="1:2">
      <c r="A1264" s="438" t="s">
        <v>2366</v>
      </c>
      <c r="B1264" s="438">
        <v>40</v>
      </c>
    </row>
    <row r="1265" spans="1:2">
      <c r="A1265" s="438" t="s">
        <v>2367</v>
      </c>
      <c r="B1265" s="438">
        <v>39</v>
      </c>
    </row>
    <row r="1266" spans="1:2">
      <c r="A1266" s="438" t="s">
        <v>2368</v>
      </c>
      <c r="B1266" s="438">
        <v>39</v>
      </c>
    </row>
    <row r="1267" spans="1:2">
      <c r="A1267" s="438" t="s">
        <v>2369</v>
      </c>
      <c r="B1267" s="438">
        <v>38</v>
      </c>
    </row>
    <row r="1268" spans="1:2">
      <c r="A1268" s="438" t="s">
        <v>2370</v>
      </c>
      <c r="B1268" s="438">
        <v>37</v>
      </c>
    </row>
    <row r="1269" spans="1:2">
      <c r="A1269" s="438" t="s">
        <v>2371</v>
      </c>
      <c r="B1269" s="438">
        <v>36</v>
      </c>
    </row>
    <row r="1270" spans="1:2">
      <c r="A1270" s="438" t="s">
        <v>2372</v>
      </c>
      <c r="B1270" s="438">
        <v>36</v>
      </c>
    </row>
    <row r="1271" spans="1:2">
      <c r="A1271" s="438" t="s">
        <v>2373</v>
      </c>
      <c r="B1271" s="438">
        <v>35</v>
      </c>
    </row>
    <row r="1272" spans="1:2">
      <c r="A1272" s="438" t="s">
        <v>2374</v>
      </c>
      <c r="B1272" s="438">
        <v>34</v>
      </c>
    </row>
    <row r="1273" spans="1:2">
      <c r="A1273" s="438" t="s">
        <v>2375</v>
      </c>
      <c r="B1273" s="438">
        <v>33</v>
      </c>
    </row>
    <row r="1274" spans="1:2">
      <c r="A1274" s="438" t="s">
        <v>2376</v>
      </c>
      <c r="B1274" s="438">
        <v>33</v>
      </c>
    </row>
    <row r="1275" spans="1:2">
      <c r="A1275" s="438" t="s">
        <v>2377</v>
      </c>
      <c r="B1275" s="438">
        <v>32</v>
      </c>
    </row>
    <row r="1276" spans="1:2">
      <c r="A1276" s="438" t="s">
        <v>2378</v>
      </c>
      <c r="B1276" s="438">
        <v>31</v>
      </c>
    </row>
    <row r="1277" spans="1:2">
      <c r="A1277" s="438" t="s">
        <v>2379</v>
      </c>
      <c r="B1277" s="438">
        <v>30</v>
      </c>
    </row>
    <row r="1278" spans="1:2">
      <c r="A1278" s="438" t="s">
        <v>2380</v>
      </c>
      <c r="B1278" s="438">
        <v>29</v>
      </c>
    </row>
    <row r="1279" spans="1:2">
      <c r="A1279" s="438" t="s">
        <v>2381</v>
      </c>
      <c r="B1279" s="438">
        <v>64</v>
      </c>
    </row>
    <row r="1280" spans="1:2">
      <c r="A1280" s="438" t="s">
        <v>2382</v>
      </c>
      <c r="B1280" s="438">
        <v>63</v>
      </c>
    </row>
    <row r="1281" spans="1:2">
      <c r="A1281" s="438" t="s">
        <v>2383</v>
      </c>
      <c r="B1281" s="438">
        <v>62</v>
      </c>
    </row>
    <row r="1282" spans="1:2">
      <c r="A1282" s="438" t="s">
        <v>2384</v>
      </c>
      <c r="B1282" s="438">
        <v>61</v>
      </c>
    </row>
    <row r="1283" spans="1:2">
      <c r="A1283" s="438" t="s">
        <v>2385</v>
      </c>
      <c r="B1283" s="438">
        <v>61</v>
      </c>
    </row>
    <row r="1284" spans="1:2">
      <c r="A1284" s="438" t="s">
        <v>2386</v>
      </c>
      <c r="B1284" s="438">
        <v>60</v>
      </c>
    </row>
    <row r="1285" spans="1:2">
      <c r="A1285" s="438" t="s">
        <v>2387</v>
      </c>
      <c r="B1285" s="438">
        <v>59</v>
      </c>
    </row>
    <row r="1286" spans="1:2">
      <c r="A1286" s="438" t="s">
        <v>2388</v>
      </c>
      <c r="B1286" s="438">
        <v>58</v>
      </c>
    </row>
    <row r="1287" spans="1:2">
      <c r="A1287" s="438" t="s">
        <v>2389</v>
      </c>
      <c r="B1287" s="438">
        <v>57</v>
      </c>
    </row>
    <row r="1288" spans="1:2">
      <c r="A1288" s="438" t="s">
        <v>2390</v>
      </c>
      <c r="B1288" s="438">
        <v>57</v>
      </c>
    </row>
    <row r="1289" spans="1:2">
      <c r="A1289" s="438" t="s">
        <v>2391</v>
      </c>
      <c r="B1289" s="438">
        <v>56</v>
      </c>
    </row>
    <row r="1290" spans="1:2">
      <c r="A1290" s="438" t="s">
        <v>2392</v>
      </c>
      <c r="B1290" s="438">
        <v>55</v>
      </c>
    </row>
    <row r="1291" spans="1:2">
      <c r="A1291" s="438" t="s">
        <v>2393</v>
      </c>
      <c r="B1291" s="438">
        <v>54</v>
      </c>
    </row>
    <row r="1292" spans="1:2">
      <c r="A1292" s="438" t="s">
        <v>2394</v>
      </c>
      <c r="B1292" s="438">
        <v>54</v>
      </c>
    </row>
    <row r="1293" spans="1:2">
      <c r="A1293" s="438" t="s">
        <v>2395</v>
      </c>
      <c r="B1293" s="438">
        <v>53</v>
      </c>
    </row>
    <row r="1294" spans="1:2">
      <c r="A1294" s="438" t="s">
        <v>2396</v>
      </c>
      <c r="B1294" s="438">
        <v>52</v>
      </c>
    </row>
    <row r="1295" spans="1:2">
      <c r="A1295" s="438" t="s">
        <v>2397</v>
      </c>
      <c r="B1295" s="438">
        <v>51</v>
      </c>
    </row>
    <row r="1296" spans="1:2">
      <c r="A1296" s="438" t="s">
        <v>2398</v>
      </c>
      <c r="B1296" s="438">
        <v>51</v>
      </c>
    </row>
    <row r="1297" spans="1:2">
      <c r="A1297" s="438" t="s">
        <v>2399</v>
      </c>
      <c r="B1297" s="438">
        <v>50</v>
      </c>
    </row>
    <row r="1298" spans="1:2">
      <c r="A1298" s="438" t="s">
        <v>2400</v>
      </c>
      <c r="B1298" s="438">
        <v>49</v>
      </c>
    </row>
    <row r="1299" spans="1:2">
      <c r="A1299" s="438" t="s">
        <v>2401</v>
      </c>
      <c r="B1299" s="438">
        <v>48</v>
      </c>
    </row>
    <row r="1300" spans="1:2">
      <c r="A1300" s="438" t="s">
        <v>2402</v>
      </c>
      <c r="B1300" s="438">
        <v>48</v>
      </c>
    </row>
    <row r="1301" spans="1:2">
      <c r="A1301" s="438" t="s">
        <v>2403</v>
      </c>
      <c r="B1301" s="438">
        <v>47</v>
      </c>
    </row>
    <row r="1302" spans="1:2">
      <c r="A1302" s="438" t="s">
        <v>2404</v>
      </c>
      <c r="B1302" s="438">
        <v>46</v>
      </c>
    </row>
    <row r="1303" spans="1:2">
      <c r="A1303" s="438" t="s">
        <v>2405</v>
      </c>
      <c r="B1303" s="438">
        <v>45</v>
      </c>
    </row>
    <row r="1304" spans="1:2">
      <c r="A1304" s="438" t="s">
        <v>2406</v>
      </c>
      <c r="B1304" s="438">
        <v>45</v>
      </c>
    </row>
    <row r="1305" spans="1:2">
      <c r="A1305" s="438" t="s">
        <v>2407</v>
      </c>
      <c r="B1305" s="438">
        <v>44</v>
      </c>
    </row>
    <row r="1306" spans="1:2">
      <c r="A1306" s="438" t="s">
        <v>2408</v>
      </c>
      <c r="B1306" s="438">
        <v>43</v>
      </c>
    </row>
    <row r="1307" spans="1:2">
      <c r="A1307" s="438" t="s">
        <v>2409</v>
      </c>
      <c r="B1307" s="438">
        <v>42</v>
      </c>
    </row>
    <row r="1308" spans="1:2">
      <c r="A1308" s="438" t="s">
        <v>2410</v>
      </c>
      <c r="B1308" s="438">
        <v>42</v>
      </c>
    </row>
    <row r="1309" spans="1:2">
      <c r="A1309" s="438" t="s">
        <v>2411</v>
      </c>
      <c r="B1309" s="438">
        <v>41</v>
      </c>
    </row>
    <row r="1310" spans="1:2">
      <c r="A1310" s="438" t="s">
        <v>2412</v>
      </c>
      <c r="B1310" s="438">
        <v>40</v>
      </c>
    </row>
    <row r="1311" spans="1:2">
      <c r="A1311" s="438" t="s">
        <v>2413</v>
      </c>
      <c r="B1311" s="438">
        <v>39</v>
      </c>
    </row>
    <row r="1312" spans="1:2">
      <c r="A1312" s="438" t="s">
        <v>2414</v>
      </c>
      <c r="B1312" s="438">
        <v>39</v>
      </c>
    </row>
    <row r="1313" spans="1:2">
      <c r="A1313" s="438" t="s">
        <v>2415</v>
      </c>
      <c r="B1313" s="438">
        <v>38</v>
      </c>
    </row>
    <row r="1314" spans="1:2">
      <c r="A1314" s="438" t="s">
        <v>2416</v>
      </c>
      <c r="B1314" s="438">
        <v>37</v>
      </c>
    </row>
    <row r="1315" spans="1:2">
      <c r="A1315" s="438" t="s">
        <v>2417</v>
      </c>
      <c r="B1315" s="438">
        <v>36</v>
      </c>
    </row>
    <row r="1316" spans="1:2">
      <c r="A1316" s="438" t="s">
        <v>2418</v>
      </c>
      <c r="B1316" s="438">
        <v>36</v>
      </c>
    </row>
    <row r="1317" spans="1:2">
      <c r="A1317" s="438" t="s">
        <v>2419</v>
      </c>
      <c r="B1317" s="438">
        <v>35</v>
      </c>
    </row>
    <row r="1318" spans="1:2">
      <c r="A1318" s="438" t="s">
        <v>2420</v>
      </c>
      <c r="B1318" s="438">
        <v>34</v>
      </c>
    </row>
    <row r="1319" spans="1:2">
      <c r="A1319" s="438" t="s">
        <v>2421</v>
      </c>
      <c r="B1319" s="438">
        <v>33</v>
      </c>
    </row>
    <row r="1320" spans="1:2">
      <c r="A1320" s="438" t="s">
        <v>2422</v>
      </c>
      <c r="B1320" s="438">
        <v>33</v>
      </c>
    </row>
    <row r="1321" spans="1:2">
      <c r="A1321" s="438" t="s">
        <v>2423</v>
      </c>
      <c r="B1321" s="438">
        <v>32</v>
      </c>
    </row>
    <row r="1322" spans="1:2">
      <c r="A1322" s="438" t="s">
        <v>2424</v>
      </c>
      <c r="B1322" s="438">
        <v>31</v>
      </c>
    </row>
    <row r="1323" spans="1:2">
      <c r="A1323" s="438" t="s">
        <v>2425</v>
      </c>
      <c r="B1323" s="438">
        <v>30</v>
      </c>
    </row>
    <row r="1324" spans="1:2">
      <c r="A1324" s="438" t="s">
        <v>2426</v>
      </c>
      <c r="B1324" s="438">
        <v>29</v>
      </c>
    </row>
    <row r="1325" spans="1:2">
      <c r="A1325" s="438" t="s">
        <v>2427</v>
      </c>
      <c r="B1325" s="438">
        <v>29</v>
      </c>
    </row>
    <row r="1326" spans="1:2">
      <c r="A1326" s="438" t="s">
        <v>2428</v>
      </c>
      <c r="B1326" s="438">
        <v>28</v>
      </c>
    </row>
    <row r="1327" spans="1:2">
      <c r="A1327" s="438" t="s">
        <v>2429</v>
      </c>
      <c r="B1327" s="438">
        <v>26</v>
      </c>
    </row>
    <row r="1328" spans="1:2">
      <c r="A1328" s="438" t="s">
        <v>2430</v>
      </c>
      <c r="B1328" s="438">
        <v>63</v>
      </c>
    </row>
    <row r="1329" spans="1:2">
      <c r="A1329" s="438" t="s">
        <v>2431</v>
      </c>
      <c r="B1329" s="438">
        <v>62</v>
      </c>
    </row>
    <row r="1330" spans="1:2">
      <c r="A1330" s="438" t="s">
        <v>2432</v>
      </c>
      <c r="B1330" s="438">
        <v>61</v>
      </c>
    </row>
    <row r="1331" spans="1:2">
      <c r="A1331" s="438" t="s">
        <v>2433</v>
      </c>
      <c r="B1331" s="438">
        <v>61</v>
      </c>
    </row>
    <row r="1332" spans="1:2">
      <c r="A1332" s="438" t="s">
        <v>2434</v>
      </c>
      <c r="B1332" s="438">
        <v>60</v>
      </c>
    </row>
    <row r="1333" spans="1:2">
      <c r="A1333" s="438" t="s">
        <v>2435</v>
      </c>
      <c r="B1333" s="438">
        <v>59</v>
      </c>
    </row>
    <row r="1334" spans="1:2">
      <c r="A1334" s="438" t="s">
        <v>2436</v>
      </c>
      <c r="B1334" s="438">
        <v>59</v>
      </c>
    </row>
    <row r="1335" spans="1:2">
      <c r="A1335" s="438" t="s">
        <v>2437</v>
      </c>
      <c r="B1335" s="438">
        <v>58</v>
      </c>
    </row>
    <row r="1336" spans="1:2">
      <c r="A1336" s="438" t="s">
        <v>2438</v>
      </c>
      <c r="B1336" s="438">
        <v>57</v>
      </c>
    </row>
    <row r="1337" spans="1:2">
      <c r="A1337" s="438" t="s">
        <v>2439</v>
      </c>
      <c r="B1337" s="438">
        <v>57</v>
      </c>
    </row>
    <row r="1338" spans="1:2">
      <c r="A1338" s="438" t="s">
        <v>2440</v>
      </c>
      <c r="B1338" s="438">
        <v>56</v>
      </c>
    </row>
    <row r="1339" spans="1:2">
      <c r="A1339" s="438" t="s">
        <v>2441</v>
      </c>
      <c r="B1339" s="438">
        <v>55</v>
      </c>
    </row>
    <row r="1340" spans="1:2">
      <c r="A1340" s="438" t="s">
        <v>2442</v>
      </c>
      <c r="B1340" s="438">
        <v>55</v>
      </c>
    </row>
    <row r="1341" spans="1:2">
      <c r="A1341" s="438" t="s">
        <v>2443</v>
      </c>
      <c r="B1341" s="438">
        <v>54</v>
      </c>
    </row>
    <row r="1342" spans="1:2">
      <c r="A1342" s="438" t="s">
        <v>2444</v>
      </c>
      <c r="B1342" s="438">
        <v>53</v>
      </c>
    </row>
    <row r="1343" spans="1:2">
      <c r="A1343" s="438" t="s">
        <v>2445</v>
      </c>
      <c r="B1343" s="438">
        <v>53</v>
      </c>
    </row>
    <row r="1344" spans="1:2">
      <c r="A1344" s="438" t="s">
        <v>2446</v>
      </c>
      <c r="B1344" s="438">
        <v>52</v>
      </c>
    </row>
    <row r="1345" spans="1:2">
      <c r="A1345" s="438" t="s">
        <v>2447</v>
      </c>
      <c r="B1345" s="438">
        <v>51</v>
      </c>
    </row>
    <row r="1346" spans="1:2">
      <c r="A1346" s="438" t="s">
        <v>2448</v>
      </c>
      <c r="B1346" s="438">
        <v>51</v>
      </c>
    </row>
    <row r="1347" spans="1:2">
      <c r="A1347" s="438" t="s">
        <v>2449</v>
      </c>
      <c r="B1347" s="438">
        <v>50</v>
      </c>
    </row>
    <row r="1348" spans="1:2">
      <c r="A1348" s="438" t="s">
        <v>2450</v>
      </c>
      <c r="B1348" s="438">
        <v>49</v>
      </c>
    </row>
    <row r="1349" spans="1:2">
      <c r="A1349" s="438" t="s">
        <v>2451</v>
      </c>
      <c r="B1349" s="438">
        <v>49</v>
      </c>
    </row>
    <row r="1350" spans="1:2">
      <c r="A1350" s="438" t="s">
        <v>2452</v>
      </c>
      <c r="B1350" s="438">
        <v>48</v>
      </c>
    </row>
    <row r="1351" spans="1:2">
      <c r="A1351" s="438" t="s">
        <v>2453</v>
      </c>
      <c r="B1351" s="438">
        <v>47</v>
      </c>
    </row>
    <row r="1352" spans="1:2">
      <c r="A1352" s="438" t="s">
        <v>2454</v>
      </c>
      <c r="B1352" s="438">
        <v>47</v>
      </c>
    </row>
    <row r="1353" spans="1:2">
      <c r="A1353" s="438" t="s">
        <v>2455</v>
      </c>
      <c r="B1353" s="438">
        <v>46</v>
      </c>
    </row>
    <row r="1354" spans="1:2">
      <c r="A1354" s="438" t="s">
        <v>2456</v>
      </c>
      <c r="B1354" s="438">
        <v>45</v>
      </c>
    </row>
    <row r="1355" spans="1:2">
      <c r="A1355" s="438" t="s">
        <v>2457</v>
      </c>
      <c r="B1355" s="438">
        <v>44</v>
      </c>
    </row>
    <row r="1356" spans="1:2">
      <c r="A1356" s="438" t="s">
        <v>2458</v>
      </c>
      <c r="B1356" s="438">
        <v>44</v>
      </c>
    </row>
    <row r="1357" spans="1:2">
      <c r="A1357" s="438" t="s">
        <v>2459</v>
      </c>
      <c r="B1357" s="438">
        <v>43</v>
      </c>
    </row>
    <row r="1358" spans="1:2">
      <c r="A1358" s="438" t="s">
        <v>2460</v>
      </c>
      <c r="B1358" s="438">
        <v>42</v>
      </c>
    </row>
    <row r="1359" spans="1:2">
      <c r="A1359" s="438" t="s">
        <v>2461</v>
      </c>
      <c r="B1359" s="438">
        <v>42</v>
      </c>
    </row>
    <row r="1360" spans="1:2">
      <c r="A1360" s="438" t="s">
        <v>2462</v>
      </c>
      <c r="B1360" s="438">
        <v>41</v>
      </c>
    </row>
    <row r="1361" spans="1:2">
      <c r="A1361" s="438" t="s">
        <v>2463</v>
      </c>
      <c r="B1361" s="438">
        <v>40</v>
      </c>
    </row>
    <row r="1362" spans="1:2">
      <c r="A1362" s="438" t="s">
        <v>2464</v>
      </c>
      <c r="B1362" s="438">
        <v>40</v>
      </c>
    </row>
    <row r="1363" spans="1:2">
      <c r="A1363" s="438" t="s">
        <v>2465</v>
      </c>
      <c r="B1363" s="438">
        <v>39</v>
      </c>
    </row>
    <row r="1364" spans="1:2">
      <c r="A1364" s="438" t="s">
        <v>2466</v>
      </c>
      <c r="B1364" s="438">
        <v>38</v>
      </c>
    </row>
    <row r="1365" spans="1:2">
      <c r="A1365" s="438" t="s">
        <v>2467</v>
      </c>
      <c r="B1365" s="438">
        <v>38</v>
      </c>
    </row>
    <row r="1366" spans="1:2">
      <c r="A1366" s="438" t="s">
        <v>2468</v>
      </c>
      <c r="B1366" s="438">
        <v>37</v>
      </c>
    </row>
    <row r="1367" spans="1:2">
      <c r="A1367" s="438" t="s">
        <v>2469</v>
      </c>
      <c r="B1367" s="438">
        <v>36</v>
      </c>
    </row>
    <row r="1368" spans="1:2">
      <c r="A1368" s="438" t="s">
        <v>2470</v>
      </c>
      <c r="B1368" s="438">
        <v>36</v>
      </c>
    </row>
    <row r="1369" spans="1:2">
      <c r="A1369" s="438" t="s">
        <v>2471</v>
      </c>
      <c r="B1369" s="438">
        <v>35</v>
      </c>
    </row>
    <row r="1370" spans="1:2">
      <c r="A1370" s="438" t="s">
        <v>2472</v>
      </c>
      <c r="B1370" s="438">
        <v>34</v>
      </c>
    </row>
    <row r="1371" spans="1:2">
      <c r="A1371" s="438" t="s">
        <v>2473</v>
      </c>
      <c r="B1371" s="438">
        <v>34</v>
      </c>
    </row>
    <row r="1372" spans="1:2">
      <c r="A1372" s="438" t="s">
        <v>2474</v>
      </c>
      <c r="B1372" s="438">
        <v>33</v>
      </c>
    </row>
    <row r="1373" spans="1:2">
      <c r="A1373" s="438" t="s">
        <v>2475</v>
      </c>
      <c r="B1373" s="438">
        <v>32</v>
      </c>
    </row>
    <row r="1374" spans="1:2">
      <c r="A1374" s="438" t="s">
        <v>2476</v>
      </c>
      <c r="B1374" s="438">
        <v>32</v>
      </c>
    </row>
    <row r="1375" spans="1:2">
      <c r="A1375" s="438" t="s">
        <v>2477</v>
      </c>
      <c r="B1375" s="438">
        <v>31</v>
      </c>
    </row>
    <row r="1376" spans="1:2">
      <c r="A1376" s="438" t="s">
        <v>2478</v>
      </c>
      <c r="B1376" s="438">
        <v>30</v>
      </c>
    </row>
    <row r="1377" spans="1:2">
      <c r="A1377" s="438" t="s">
        <v>2479</v>
      </c>
      <c r="B1377" s="438">
        <v>68</v>
      </c>
    </row>
    <row r="1378" spans="1:2">
      <c r="A1378" s="438" t="s">
        <v>2480</v>
      </c>
      <c r="B1378" s="438">
        <v>67</v>
      </c>
    </row>
    <row r="1379" spans="1:2">
      <c r="A1379" s="438" t="s">
        <v>2481</v>
      </c>
      <c r="B1379" s="438">
        <v>67</v>
      </c>
    </row>
    <row r="1380" spans="1:2">
      <c r="A1380" s="438" t="s">
        <v>2482</v>
      </c>
      <c r="B1380" s="438">
        <v>66</v>
      </c>
    </row>
    <row r="1381" spans="1:2">
      <c r="A1381" s="438" t="s">
        <v>2483</v>
      </c>
      <c r="B1381" s="438">
        <v>66</v>
      </c>
    </row>
    <row r="1382" spans="1:2">
      <c r="A1382" s="438" t="s">
        <v>2484</v>
      </c>
      <c r="B1382" s="438">
        <v>65</v>
      </c>
    </row>
    <row r="1383" spans="1:2">
      <c r="A1383" s="438" t="s">
        <v>2485</v>
      </c>
      <c r="B1383" s="438">
        <v>64</v>
      </c>
    </row>
    <row r="1384" spans="1:2">
      <c r="A1384" s="438" t="s">
        <v>2486</v>
      </c>
      <c r="B1384" s="438">
        <v>64</v>
      </c>
    </row>
    <row r="1385" spans="1:2">
      <c r="A1385" s="438" t="s">
        <v>2487</v>
      </c>
      <c r="B1385" s="438">
        <v>63</v>
      </c>
    </row>
    <row r="1386" spans="1:2">
      <c r="A1386" s="438" t="s">
        <v>2488</v>
      </c>
      <c r="B1386" s="438">
        <v>62</v>
      </c>
    </row>
    <row r="1387" spans="1:2">
      <c r="A1387" s="438" t="s">
        <v>2489</v>
      </c>
      <c r="B1387" s="438">
        <v>62</v>
      </c>
    </row>
    <row r="1388" spans="1:2">
      <c r="A1388" s="438" t="s">
        <v>2490</v>
      </c>
      <c r="B1388" s="438">
        <v>61</v>
      </c>
    </row>
    <row r="1389" spans="1:2">
      <c r="A1389" s="438" t="s">
        <v>2491</v>
      </c>
      <c r="B1389" s="438">
        <v>60</v>
      </c>
    </row>
    <row r="1390" spans="1:2">
      <c r="A1390" s="438" t="s">
        <v>2492</v>
      </c>
      <c r="B1390" s="438">
        <v>60</v>
      </c>
    </row>
    <row r="1391" spans="1:2">
      <c r="A1391" s="438" t="s">
        <v>2493</v>
      </c>
      <c r="B1391" s="438">
        <v>59</v>
      </c>
    </row>
    <row r="1392" spans="1:2">
      <c r="A1392" s="438" t="s">
        <v>2494</v>
      </c>
      <c r="B1392" s="438">
        <v>59</v>
      </c>
    </row>
    <row r="1393" spans="1:2">
      <c r="A1393" s="438" t="s">
        <v>2495</v>
      </c>
      <c r="B1393" s="438">
        <v>58</v>
      </c>
    </row>
    <row r="1394" spans="1:2">
      <c r="A1394" s="438" t="s">
        <v>2496</v>
      </c>
      <c r="B1394" s="438">
        <v>57</v>
      </c>
    </row>
    <row r="1395" spans="1:2">
      <c r="A1395" s="438" t="s">
        <v>2497</v>
      </c>
      <c r="B1395" s="438">
        <v>57</v>
      </c>
    </row>
    <row r="1396" spans="1:2">
      <c r="A1396" s="438" t="s">
        <v>2498</v>
      </c>
      <c r="B1396" s="438">
        <v>56</v>
      </c>
    </row>
    <row r="1397" spans="1:2">
      <c r="A1397" s="438" t="s">
        <v>2499</v>
      </c>
      <c r="B1397" s="438">
        <v>55</v>
      </c>
    </row>
    <row r="1398" spans="1:2">
      <c r="A1398" s="438" t="s">
        <v>2500</v>
      </c>
      <c r="B1398" s="438">
        <v>55</v>
      </c>
    </row>
    <row r="1399" spans="1:2">
      <c r="A1399" s="438" t="s">
        <v>2501</v>
      </c>
      <c r="B1399" s="438">
        <v>54</v>
      </c>
    </row>
    <row r="1400" spans="1:2">
      <c r="A1400" s="438" t="s">
        <v>2502</v>
      </c>
      <c r="B1400" s="438">
        <v>53</v>
      </c>
    </row>
    <row r="1401" spans="1:2">
      <c r="A1401" s="438" t="s">
        <v>2503</v>
      </c>
      <c r="B1401" s="438">
        <v>53</v>
      </c>
    </row>
    <row r="1402" spans="1:2">
      <c r="A1402" s="438" t="s">
        <v>2504</v>
      </c>
      <c r="B1402" s="438">
        <v>52</v>
      </c>
    </row>
    <row r="1403" spans="1:2">
      <c r="A1403" s="438" t="s">
        <v>2505</v>
      </c>
      <c r="B1403" s="438">
        <v>52</v>
      </c>
    </row>
    <row r="1404" spans="1:2">
      <c r="A1404" s="438" t="s">
        <v>2506</v>
      </c>
      <c r="B1404" s="438">
        <v>51</v>
      </c>
    </row>
    <row r="1405" spans="1:2">
      <c r="A1405" s="438" t="s">
        <v>2507</v>
      </c>
      <c r="B1405" s="438">
        <v>50</v>
      </c>
    </row>
    <row r="1406" spans="1:2">
      <c r="A1406" s="438" t="s">
        <v>2508</v>
      </c>
      <c r="B1406" s="438">
        <v>50</v>
      </c>
    </row>
    <row r="1407" spans="1:2">
      <c r="A1407" s="438" t="s">
        <v>2509</v>
      </c>
      <c r="B1407" s="438">
        <v>49</v>
      </c>
    </row>
    <row r="1408" spans="1:2">
      <c r="A1408" s="438" t="s">
        <v>2510</v>
      </c>
      <c r="B1408" s="438">
        <v>48</v>
      </c>
    </row>
    <row r="1409" spans="1:2">
      <c r="A1409" s="438" t="s">
        <v>2511</v>
      </c>
      <c r="B1409" s="438">
        <v>48</v>
      </c>
    </row>
    <row r="1410" spans="1:2">
      <c r="A1410" s="438" t="s">
        <v>2512</v>
      </c>
      <c r="B1410" s="438">
        <v>47</v>
      </c>
    </row>
    <row r="1411" spans="1:2">
      <c r="A1411" s="438" t="s">
        <v>2513</v>
      </c>
      <c r="B1411" s="438">
        <v>46</v>
      </c>
    </row>
    <row r="1412" spans="1:2">
      <c r="A1412" s="438" t="s">
        <v>2514</v>
      </c>
      <c r="B1412" s="438">
        <v>46</v>
      </c>
    </row>
    <row r="1413" spans="1:2">
      <c r="A1413" s="438" t="s">
        <v>2515</v>
      </c>
      <c r="B1413" s="438">
        <v>45</v>
      </c>
    </row>
    <row r="1414" spans="1:2">
      <c r="A1414" s="438" t="s">
        <v>2516</v>
      </c>
      <c r="B1414" s="438">
        <v>45</v>
      </c>
    </row>
    <row r="1415" spans="1:2">
      <c r="A1415" s="438" t="s">
        <v>2517</v>
      </c>
      <c r="B1415" s="438">
        <v>44</v>
      </c>
    </row>
    <row r="1416" spans="1:2">
      <c r="A1416" s="438" t="s">
        <v>2518</v>
      </c>
      <c r="B1416" s="438">
        <v>43</v>
      </c>
    </row>
    <row r="1417" spans="1:2">
      <c r="A1417" s="438" t="s">
        <v>2519</v>
      </c>
      <c r="B1417" s="438">
        <v>43</v>
      </c>
    </row>
    <row r="1418" spans="1:2">
      <c r="A1418" s="438" t="s">
        <v>2520</v>
      </c>
      <c r="B1418" s="438">
        <v>42</v>
      </c>
    </row>
    <row r="1419" spans="1:2">
      <c r="A1419" s="438" t="s">
        <v>2521</v>
      </c>
      <c r="B1419" s="438">
        <v>41</v>
      </c>
    </row>
    <row r="1420" spans="1:2">
      <c r="A1420" s="438" t="s">
        <v>2522</v>
      </c>
      <c r="B1420" s="438">
        <v>41</v>
      </c>
    </row>
    <row r="1421" spans="1:2">
      <c r="A1421" s="438" t="s">
        <v>2523</v>
      </c>
      <c r="B1421" s="438">
        <v>40</v>
      </c>
    </row>
    <row r="1422" spans="1:2">
      <c r="A1422" s="438" t="s">
        <v>2524</v>
      </c>
      <c r="B1422" s="438">
        <v>39</v>
      </c>
    </row>
    <row r="1423" spans="1:2">
      <c r="A1423" s="438" t="s">
        <v>2525</v>
      </c>
      <c r="B1423" s="438">
        <v>39</v>
      </c>
    </row>
    <row r="1424" spans="1:2">
      <c r="A1424" s="438" t="s">
        <v>2526</v>
      </c>
      <c r="B1424" s="438">
        <v>38</v>
      </c>
    </row>
    <row r="1425" spans="1:2">
      <c r="A1425" s="438" t="s">
        <v>2527</v>
      </c>
      <c r="B1425" s="438">
        <v>38</v>
      </c>
    </row>
    <row r="1426" spans="1:2">
      <c r="A1426" s="438" t="s">
        <v>2528</v>
      </c>
      <c r="B1426" s="438">
        <v>37</v>
      </c>
    </row>
    <row r="1427" spans="1:2">
      <c r="A1427" s="438" t="s">
        <v>2529</v>
      </c>
      <c r="B1427" s="438">
        <v>36</v>
      </c>
    </row>
    <row r="1428" spans="1:2">
      <c r="A1428" s="438" t="s">
        <v>2530</v>
      </c>
      <c r="B1428" s="438">
        <v>66</v>
      </c>
    </row>
    <row r="1429" spans="1:2">
      <c r="A1429" s="438" t="s">
        <v>2531</v>
      </c>
      <c r="B1429" s="438">
        <v>65</v>
      </c>
    </row>
    <row r="1430" spans="1:2">
      <c r="A1430" s="438" t="s">
        <v>2532</v>
      </c>
      <c r="B1430" s="438">
        <v>65</v>
      </c>
    </row>
    <row r="1431" spans="1:2">
      <c r="A1431" s="438" t="s">
        <v>2533</v>
      </c>
      <c r="B1431" s="438">
        <v>64</v>
      </c>
    </row>
    <row r="1432" spans="1:2">
      <c r="A1432" s="438" t="s">
        <v>2534</v>
      </c>
      <c r="B1432" s="438">
        <v>63</v>
      </c>
    </row>
    <row r="1433" spans="1:2">
      <c r="A1433" s="438" t="s">
        <v>2535</v>
      </c>
      <c r="B1433" s="438">
        <v>62</v>
      </c>
    </row>
    <row r="1434" spans="1:2">
      <c r="A1434" s="438" t="s">
        <v>2536</v>
      </c>
      <c r="B1434" s="438">
        <v>62</v>
      </c>
    </row>
    <row r="1435" spans="1:2">
      <c r="A1435" s="438" t="s">
        <v>2537</v>
      </c>
      <c r="B1435" s="438">
        <v>61</v>
      </c>
    </row>
    <row r="1436" spans="1:2">
      <c r="A1436" s="438" t="s">
        <v>2538</v>
      </c>
      <c r="B1436" s="438">
        <v>60</v>
      </c>
    </row>
    <row r="1437" spans="1:2">
      <c r="A1437" s="438" t="s">
        <v>2539</v>
      </c>
      <c r="B1437" s="438">
        <v>59</v>
      </c>
    </row>
    <row r="1438" spans="1:2">
      <c r="A1438" s="438" t="s">
        <v>2540</v>
      </c>
      <c r="B1438" s="438">
        <v>59</v>
      </c>
    </row>
    <row r="1439" spans="1:2">
      <c r="A1439" s="438" t="s">
        <v>2541</v>
      </c>
      <c r="B1439" s="438">
        <v>58</v>
      </c>
    </row>
    <row r="1440" spans="1:2">
      <c r="A1440" s="438" t="s">
        <v>2542</v>
      </c>
      <c r="B1440" s="438">
        <v>57</v>
      </c>
    </row>
    <row r="1441" spans="1:2">
      <c r="A1441" s="438" t="s">
        <v>2543</v>
      </c>
      <c r="B1441" s="438">
        <v>57</v>
      </c>
    </row>
    <row r="1442" spans="1:2">
      <c r="A1442" s="438" t="s">
        <v>2544</v>
      </c>
      <c r="B1442" s="438">
        <v>56</v>
      </c>
    </row>
    <row r="1443" spans="1:2">
      <c r="A1443" s="438" t="s">
        <v>2545</v>
      </c>
      <c r="B1443" s="438">
        <v>55</v>
      </c>
    </row>
    <row r="1444" spans="1:2">
      <c r="A1444" s="438" t="s">
        <v>2546</v>
      </c>
      <c r="B1444" s="438">
        <v>54</v>
      </c>
    </row>
    <row r="1445" spans="1:2">
      <c r="A1445" s="438" t="s">
        <v>2547</v>
      </c>
      <c r="B1445" s="438">
        <v>54</v>
      </c>
    </row>
    <row r="1446" spans="1:2">
      <c r="A1446" s="438" t="s">
        <v>2548</v>
      </c>
      <c r="B1446" s="438">
        <v>53</v>
      </c>
    </row>
    <row r="1447" spans="1:2">
      <c r="A1447" s="438" t="s">
        <v>2549</v>
      </c>
      <c r="B1447" s="438">
        <v>52</v>
      </c>
    </row>
    <row r="1448" spans="1:2">
      <c r="A1448" s="438" t="s">
        <v>2550</v>
      </c>
      <c r="B1448" s="438">
        <v>52</v>
      </c>
    </row>
    <row r="1449" spans="1:2">
      <c r="A1449" s="438" t="s">
        <v>2551</v>
      </c>
      <c r="B1449" s="438">
        <v>51</v>
      </c>
    </row>
    <row r="1450" spans="1:2">
      <c r="A1450" s="438" t="s">
        <v>2552</v>
      </c>
      <c r="B1450" s="438">
        <v>50</v>
      </c>
    </row>
    <row r="1451" spans="1:2">
      <c r="A1451" s="438" t="s">
        <v>2553</v>
      </c>
      <c r="B1451" s="438">
        <v>49</v>
      </c>
    </row>
    <row r="1452" spans="1:2">
      <c r="A1452" s="438" t="s">
        <v>2554</v>
      </c>
      <c r="B1452" s="438">
        <v>49</v>
      </c>
    </row>
    <row r="1453" spans="1:2">
      <c r="A1453" s="438" t="s">
        <v>2555</v>
      </c>
      <c r="B1453" s="438">
        <v>48</v>
      </c>
    </row>
    <row r="1454" spans="1:2">
      <c r="A1454" s="438" t="s">
        <v>2556</v>
      </c>
      <c r="B1454" s="438">
        <v>47</v>
      </c>
    </row>
    <row r="1455" spans="1:2">
      <c r="A1455" s="438" t="s">
        <v>2557</v>
      </c>
      <c r="B1455" s="438">
        <v>47</v>
      </c>
    </row>
    <row r="1456" spans="1:2">
      <c r="A1456" s="438" t="s">
        <v>2558</v>
      </c>
      <c r="B1456" s="438">
        <v>46</v>
      </c>
    </row>
    <row r="1457" spans="1:2">
      <c r="A1457" s="438" t="s">
        <v>2559</v>
      </c>
      <c r="B1457" s="438">
        <v>45</v>
      </c>
    </row>
    <row r="1458" spans="1:2">
      <c r="A1458" s="438" t="s">
        <v>2560</v>
      </c>
      <c r="B1458" s="438">
        <v>44</v>
      </c>
    </row>
    <row r="1459" spans="1:2">
      <c r="A1459" s="438" t="s">
        <v>2561</v>
      </c>
      <c r="B1459" s="438">
        <v>44</v>
      </c>
    </row>
    <row r="1460" spans="1:2">
      <c r="A1460" s="438" t="s">
        <v>2562</v>
      </c>
      <c r="B1460" s="438">
        <v>43</v>
      </c>
    </row>
    <row r="1461" spans="1:2">
      <c r="A1461" s="438" t="s">
        <v>2563</v>
      </c>
      <c r="B1461" s="438">
        <v>42</v>
      </c>
    </row>
    <row r="1462" spans="1:2">
      <c r="A1462" s="438" t="s">
        <v>2564</v>
      </c>
      <c r="B1462" s="438">
        <v>42</v>
      </c>
    </row>
    <row r="1463" spans="1:2">
      <c r="A1463" s="438" t="s">
        <v>2565</v>
      </c>
      <c r="B1463" s="438">
        <v>41</v>
      </c>
    </row>
    <row r="1464" spans="1:2">
      <c r="A1464" s="438" t="s">
        <v>2566</v>
      </c>
      <c r="B1464" s="438">
        <v>40</v>
      </c>
    </row>
    <row r="1465" spans="1:2">
      <c r="A1465" s="438" t="s">
        <v>2567</v>
      </c>
      <c r="B1465" s="438">
        <v>39</v>
      </c>
    </row>
    <row r="1466" spans="1:2">
      <c r="A1466" s="438" t="s">
        <v>2568</v>
      </c>
      <c r="B1466" s="438">
        <v>39</v>
      </c>
    </row>
    <row r="1467" spans="1:2">
      <c r="A1467" s="438" t="s">
        <v>2569</v>
      </c>
      <c r="B1467" s="438">
        <v>38</v>
      </c>
    </row>
    <row r="1468" spans="1:2">
      <c r="A1468" s="438" t="s">
        <v>2570</v>
      </c>
      <c r="B1468" s="438">
        <v>37</v>
      </c>
    </row>
    <row r="1469" spans="1:2">
      <c r="A1469" s="438" t="s">
        <v>2571</v>
      </c>
      <c r="B1469" s="438">
        <v>37</v>
      </c>
    </row>
    <row r="1470" spans="1:2">
      <c r="A1470" s="438" t="s">
        <v>2572</v>
      </c>
      <c r="B1470" s="438">
        <v>36</v>
      </c>
    </row>
    <row r="1471" spans="1:2">
      <c r="A1471" s="438" t="s">
        <v>2573</v>
      </c>
      <c r="B1471" s="438">
        <v>35</v>
      </c>
    </row>
    <row r="1472" spans="1:2">
      <c r="A1472" s="438" t="s">
        <v>2574</v>
      </c>
      <c r="B1472" s="438">
        <v>34</v>
      </c>
    </row>
    <row r="1473" spans="1:2">
      <c r="A1473" s="438" t="s">
        <v>2575</v>
      </c>
      <c r="B1473" s="438">
        <v>34</v>
      </c>
    </row>
    <row r="1474" spans="1:2">
      <c r="A1474" s="438" t="s">
        <v>2576</v>
      </c>
      <c r="B1474" s="438">
        <v>33</v>
      </c>
    </row>
    <row r="1475" spans="1:2">
      <c r="A1475" s="438" t="s">
        <v>2577</v>
      </c>
      <c r="B1475" s="438">
        <v>32</v>
      </c>
    </row>
    <row r="1476" spans="1:2">
      <c r="A1476" s="438" t="s">
        <v>2578</v>
      </c>
      <c r="B1476" s="438">
        <v>32</v>
      </c>
    </row>
    <row r="1477" spans="1:2">
      <c r="A1477" s="438" t="s">
        <v>2579</v>
      </c>
      <c r="B1477" s="438">
        <v>32</v>
      </c>
    </row>
    <row r="1478" spans="1:2">
      <c r="A1478" s="438" t="s">
        <v>2580</v>
      </c>
      <c r="B1478" s="438">
        <v>32</v>
      </c>
    </row>
    <row r="1479" spans="1:2">
      <c r="A1479" s="438" t="s">
        <v>2581</v>
      </c>
      <c r="B1479" s="438">
        <v>71</v>
      </c>
    </row>
    <row r="1480" spans="1:2">
      <c r="A1480" s="438" t="s">
        <v>2582</v>
      </c>
      <c r="B1480" s="438">
        <v>71</v>
      </c>
    </row>
    <row r="1481" spans="1:2">
      <c r="A1481" s="438" t="s">
        <v>2583</v>
      </c>
      <c r="B1481" s="438">
        <v>70</v>
      </c>
    </row>
    <row r="1482" spans="1:2">
      <c r="A1482" s="438" t="s">
        <v>2584</v>
      </c>
      <c r="B1482" s="438">
        <v>69</v>
      </c>
    </row>
    <row r="1483" spans="1:2">
      <c r="A1483" s="438" t="s">
        <v>2585</v>
      </c>
      <c r="B1483" s="438">
        <v>69</v>
      </c>
    </row>
    <row r="1484" spans="1:2">
      <c r="A1484" s="438" t="s">
        <v>2586</v>
      </c>
      <c r="B1484" s="438">
        <v>68</v>
      </c>
    </row>
    <row r="1485" spans="1:2">
      <c r="A1485" s="438" t="s">
        <v>2587</v>
      </c>
      <c r="B1485" s="438">
        <v>67</v>
      </c>
    </row>
    <row r="1486" spans="1:2">
      <c r="A1486" s="438" t="s">
        <v>2588</v>
      </c>
      <c r="B1486" s="438">
        <v>67</v>
      </c>
    </row>
    <row r="1487" spans="1:2">
      <c r="A1487" s="438" t="s">
        <v>2589</v>
      </c>
      <c r="B1487" s="438">
        <v>66</v>
      </c>
    </row>
    <row r="1488" spans="1:2">
      <c r="A1488" s="438" t="s">
        <v>2590</v>
      </c>
      <c r="B1488" s="438">
        <v>65</v>
      </c>
    </row>
    <row r="1489" spans="1:2">
      <c r="A1489" s="438" t="s">
        <v>2591</v>
      </c>
      <c r="B1489" s="438">
        <v>64</v>
      </c>
    </row>
    <row r="1490" spans="1:2">
      <c r="A1490" s="438" t="s">
        <v>2592</v>
      </c>
      <c r="B1490" s="438">
        <v>64</v>
      </c>
    </row>
    <row r="1491" spans="1:2">
      <c r="A1491" s="438" t="s">
        <v>2593</v>
      </c>
      <c r="B1491" s="438">
        <v>63</v>
      </c>
    </row>
    <row r="1492" spans="1:2">
      <c r="A1492" s="438" t="s">
        <v>2594</v>
      </c>
      <c r="B1492" s="438">
        <v>62</v>
      </c>
    </row>
    <row r="1493" spans="1:2">
      <c r="A1493" s="438" t="s">
        <v>2595</v>
      </c>
      <c r="B1493" s="438">
        <v>62</v>
      </c>
    </row>
    <row r="1494" spans="1:2">
      <c r="A1494" s="438" t="s">
        <v>2596</v>
      </c>
      <c r="B1494" s="438">
        <v>61</v>
      </c>
    </row>
    <row r="1495" spans="1:2">
      <c r="A1495" s="438" t="s">
        <v>2597</v>
      </c>
      <c r="B1495" s="438">
        <v>60</v>
      </c>
    </row>
    <row r="1496" spans="1:2">
      <c r="A1496" s="438" t="s">
        <v>2598</v>
      </c>
      <c r="B1496" s="438">
        <v>60</v>
      </c>
    </row>
    <row r="1497" spans="1:2">
      <c r="A1497" s="438" t="s">
        <v>2599</v>
      </c>
      <c r="B1497" s="438">
        <v>59</v>
      </c>
    </row>
    <row r="1498" spans="1:2">
      <c r="A1498" s="438" t="s">
        <v>2600</v>
      </c>
      <c r="B1498" s="438">
        <v>58</v>
      </c>
    </row>
    <row r="1499" spans="1:2">
      <c r="A1499" s="438" t="s">
        <v>2601</v>
      </c>
      <c r="B1499" s="438">
        <v>57</v>
      </c>
    </row>
    <row r="1500" spans="1:2">
      <c r="A1500" s="438" t="s">
        <v>2602</v>
      </c>
      <c r="B1500" s="438">
        <v>57</v>
      </c>
    </row>
    <row r="1501" spans="1:2">
      <c r="A1501" s="438" t="s">
        <v>2603</v>
      </c>
      <c r="B1501" s="438">
        <v>56</v>
      </c>
    </row>
    <row r="1502" spans="1:2">
      <c r="A1502" s="438" t="s">
        <v>2604</v>
      </c>
      <c r="B1502" s="438">
        <v>55</v>
      </c>
    </row>
    <row r="1503" spans="1:2">
      <c r="A1503" s="438" t="s">
        <v>2605</v>
      </c>
      <c r="B1503" s="438">
        <v>55</v>
      </c>
    </row>
    <row r="1504" spans="1:2">
      <c r="A1504" s="438" t="s">
        <v>2606</v>
      </c>
      <c r="B1504" s="438">
        <v>54</v>
      </c>
    </row>
    <row r="1505" spans="1:2">
      <c r="A1505" s="438" t="s">
        <v>2607</v>
      </c>
      <c r="B1505" s="438">
        <v>53</v>
      </c>
    </row>
    <row r="1506" spans="1:2">
      <c r="A1506" s="438" t="s">
        <v>2608</v>
      </c>
      <c r="B1506" s="438">
        <v>53</v>
      </c>
    </row>
    <row r="1507" spans="1:2">
      <c r="A1507" s="438" t="s">
        <v>2609</v>
      </c>
      <c r="B1507" s="438">
        <v>52</v>
      </c>
    </row>
    <row r="1508" spans="1:2">
      <c r="A1508" s="438" t="s">
        <v>2610</v>
      </c>
      <c r="B1508" s="438">
        <v>51</v>
      </c>
    </row>
    <row r="1509" spans="1:2">
      <c r="A1509" s="438" t="s">
        <v>2611</v>
      </c>
      <c r="B1509" s="438">
        <v>50</v>
      </c>
    </row>
    <row r="1510" spans="1:2">
      <c r="A1510" s="438" t="s">
        <v>2612</v>
      </c>
      <c r="B1510" s="438">
        <v>50</v>
      </c>
    </row>
    <row r="1511" spans="1:2">
      <c r="A1511" s="438" t="s">
        <v>2613</v>
      </c>
      <c r="B1511" s="438">
        <v>49</v>
      </c>
    </row>
    <row r="1512" spans="1:2">
      <c r="A1512" s="438" t="s">
        <v>2614</v>
      </c>
      <c r="B1512" s="438">
        <v>48</v>
      </c>
    </row>
    <row r="1513" spans="1:2">
      <c r="A1513" s="438" t="s">
        <v>2615</v>
      </c>
      <c r="B1513" s="438">
        <v>48</v>
      </c>
    </row>
    <row r="1514" spans="1:2">
      <c r="A1514" s="438" t="s">
        <v>2616</v>
      </c>
      <c r="B1514" s="438">
        <v>47</v>
      </c>
    </row>
    <row r="1515" spans="1:2">
      <c r="A1515" s="438" t="s">
        <v>2617</v>
      </c>
      <c r="B1515" s="438">
        <v>46</v>
      </c>
    </row>
    <row r="1516" spans="1:2">
      <c r="A1516" s="438" t="s">
        <v>2618</v>
      </c>
      <c r="B1516" s="438">
        <v>46</v>
      </c>
    </row>
    <row r="1517" spans="1:2">
      <c r="A1517" s="438" t="s">
        <v>2619</v>
      </c>
      <c r="B1517" s="438">
        <v>45</v>
      </c>
    </row>
    <row r="1518" spans="1:2">
      <c r="A1518" s="438" t="s">
        <v>2620</v>
      </c>
      <c r="B1518" s="438">
        <v>44</v>
      </c>
    </row>
    <row r="1519" spans="1:2">
      <c r="A1519" s="438" t="s">
        <v>2621</v>
      </c>
      <c r="B1519" s="438">
        <v>43</v>
      </c>
    </row>
    <row r="1520" spans="1:2">
      <c r="A1520" s="438" t="s">
        <v>2622</v>
      </c>
      <c r="B1520" s="438">
        <v>43</v>
      </c>
    </row>
    <row r="1521" spans="1:2">
      <c r="A1521" s="438" t="s">
        <v>2623</v>
      </c>
      <c r="B1521" s="438">
        <v>42</v>
      </c>
    </row>
    <row r="1522" spans="1:2">
      <c r="A1522" s="438" t="s">
        <v>2624</v>
      </c>
      <c r="B1522" s="438">
        <v>41</v>
      </c>
    </row>
    <row r="1523" spans="1:2">
      <c r="A1523" s="438" t="s">
        <v>2625</v>
      </c>
      <c r="B1523" s="438">
        <v>41</v>
      </c>
    </row>
    <row r="1524" spans="1:2">
      <c r="A1524" s="438" t="s">
        <v>2626</v>
      </c>
      <c r="B1524" s="438">
        <v>40</v>
      </c>
    </row>
    <row r="1525" spans="1:2">
      <c r="A1525" s="438" t="s">
        <v>2627</v>
      </c>
      <c r="B1525" s="438">
        <v>39</v>
      </c>
    </row>
    <row r="1526" spans="1:2">
      <c r="A1526" s="438" t="s">
        <v>2628</v>
      </c>
      <c r="B1526" s="438">
        <v>39</v>
      </c>
    </row>
    <row r="1527" spans="1:2">
      <c r="A1527" s="438" t="s">
        <v>2629</v>
      </c>
      <c r="B1527" s="438">
        <v>38</v>
      </c>
    </row>
    <row r="1528" spans="1:2">
      <c r="A1528" s="438" t="s">
        <v>2630</v>
      </c>
      <c r="B1528" s="438">
        <v>36</v>
      </c>
    </row>
    <row r="1529" spans="1:2">
      <c r="A1529" s="438" t="s">
        <v>2631</v>
      </c>
      <c r="B1529" s="438">
        <v>36</v>
      </c>
    </row>
    <row r="1530" spans="1:2">
      <c r="A1530" s="438" t="s">
        <v>2632</v>
      </c>
      <c r="B1530" s="438">
        <v>66</v>
      </c>
    </row>
    <row r="1531" spans="1:2">
      <c r="A1531" s="438" t="s">
        <v>2633</v>
      </c>
      <c r="B1531" s="438">
        <v>65</v>
      </c>
    </row>
    <row r="1532" spans="1:2">
      <c r="A1532" s="438" t="s">
        <v>2634</v>
      </c>
      <c r="B1532" s="438">
        <v>65</v>
      </c>
    </row>
    <row r="1533" spans="1:2">
      <c r="A1533" s="438" t="s">
        <v>2635</v>
      </c>
      <c r="B1533" s="438">
        <v>64</v>
      </c>
    </row>
    <row r="1534" spans="1:2">
      <c r="A1534" s="438" t="s">
        <v>2636</v>
      </c>
      <c r="B1534" s="438">
        <v>63</v>
      </c>
    </row>
    <row r="1535" spans="1:2">
      <c r="A1535" s="438" t="s">
        <v>2637</v>
      </c>
      <c r="B1535" s="438">
        <v>63</v>
      </c>
    </row>
    <row r="1536" spans="1:2">
      <c r="A1536" s="438" t="s">
        <v>2638</v>
      </c>
      <c r="B1536" s="438">
        <v>62</v>
      </c>
    </row>
    <row r="1537" spans="1:2">
      <c r="A1537" s="438" t="s">
        <v>2639</v>
      </c>
      <c r="B1537" s="438">
        <v>61</v>
      </c>
    </row>
    <row r="1538" spans="1:2">
      <c r="A1538" s="438" t="s">
        <v>2640</v>
      </c>
      <c r="B1538" s="438">
        <v>60</v>
      </c>
    </row>
    <row r="1539" spans="1:2">
      <c r="A1539" s="438" t="s">
        <v>2641</v>
      </c>
      <c r="B1539" s="438">
        <v>60</v>
      </c>
    </row>
    <row r="1540" spans="1:2">
      <c r="A1540" s="438" t="s">
        <v>2642</v>
      </c>
      <c r="B1540" s="438">
        <v>59</v>
      </c>
    </row>
    <row r="1541" spans="1:2">
      <c r="A1541" s="438" t="s">
        <v>2643</v>
      </c>
      <c r="B1541" s="438">
        <v>58</v>
      </c>
    </row>
    <row r="1542" spans="1:2">
      <c r="A1542" s="438" t="s">
        <v>2644</v>
      </c>
      <c r="B1542" s="438">
        <v>57</v>
      </c>
    </row>
    <row r="1543" spans="1:2">
      <c r="A1543" s="438" t="s">
        <v>2645</v>
      </c>
      <c r="B1543" s="438">
        <v>57</v>
      </c>
    </row>
    <row r="1544" spans="1:2">
      <c r="A1544" s="438" t="s">
        <v>2646</v>
      </c>
      <c r="B1544" s="438">
        <v>56</v>
      </c>
    </row>
    <row r="1545" spans="1:2">
      <c r="A1545" s="438" t="s">
        <v>2647</v>
      </c>
      <c r="B1545" s="438">
        <v>55</v>
      </c>
    </row>
    <row r="1546" spans="1:2">
      <c r="A1546" s="438" t="s">
        <v>2648</v>
      </c>
      <c r="B1546" s="438">
        <v>54</v>
      </c>
    </row>
    <row r="1547" spans="1:2">
      <c r="A1547" s="438" t="s">
        <v>2649</v>
      </c>
      <c r="B1547" s="438">
        <v>54</v>
      </c>
    </row>
    <row r="1548" spans="1:2">
      <c r="A1548" s="438" t="s">
        <v>2650</v>
      </c>
      <c r="B1548" s="438">
        <v>53</v>
      </c>
    </row>
    <row r="1549" spans="1:2">
      <c r="A1549" s="438" t="s">
        <v>2651</v>
      </c>
      <c r="B1549" s="438">
        <v>52</v>
      </c>
    </row>
    <row r="1550" spans="1:2">
      <c r="A1550" s="438" t="s">
        <v>2652</v>
      </c>
      <c r="B1550" s="438">
        <v>52</v>
      </c>
    </row>
    <row r="1551" spans="1:2">
      <c r="A1551" s="438" t="s">
        <v>2653</v>
      </c>
      <c r="B1551" s="438">
        <v>51</v>
      </c>
    </row>
    <row r="1552" spans="1:2">
      <c r="A1552" s="438" t="s">
        <v>2654</v>
      </c>
      <c r="B1552" s="438">
        <v>50</v>
      </c>
    </row>
    <row r="1553" spans="1:2">
      <c r="A1553" s="438" t="s">
        <v>2655</v>
      </c>
      <c r="B1553" s="438">
        <v>49</v>
      </c>
    </row>
    <row r="1554" spans="1:2">
      <c r="A1554" s="438" t="s">
        <v>2656</v>
      </c>
      <c r="B1554" s="438">
        <v>49</v>
      </c>
    </row>
    <row r="1555" spans="1:2">
      <c r="A1555" s="438" t="s">
        <v>2657</v>
      </c>
      <c r="B1555" s="438">
        <v>48</v>
      </c>
    </row>
    <row r="1556" spans="1:2">
      <c r="A1556" s="438" t="s">
        <v>2658</v>
      </c>
      <c r="B1556" s="438">
        <v>47</v>
      </c>
    </row>
    <row r="1557" spans="1:2">
      <c r="A1557" s="438" t="s">
        <v>2659</v>
      </c>
      <c r="B1557" s="438">
        <v>46</v>
      </c>
    </row>
    <row r="1558" spans="1:2">
      <c r="A1558" s="438" t="s">
        <v>2660</v>
      </c>
      <c r="B1558" s="438">
        <v>46</v>
      </c>
    </row>
    <row r="1559" spans="1:2">
      <c r="A1559" s="438" t="s">
        <v>2661</v>
      </c>
      <c r="B1559" s="438">
        <v>45</v>
      </c>
    </row>
    <row r="1560" spans="1:2">
      <c r="A1560" s="438" t="s">
        <v>2662</v>
      </c>
      <c r="B1560" s="438">
        <v>44</v>
      </c>
    </row>
    <row r="1561" spans="1:2">
      <c r="A1561" s="438" t="s">
        <v>2663</v>
      </c>
      <c r="B1561" s="438">
        <v>43</v>
      </c>
    </row>
    <row r="1562" spans="1:2">
      <c r="A1562" s="438" t="s">
        <v>2664</v>
      </c>
      <c r="B1562" s="438">
        <v>43</v>
      </c>
    </row>
    <row r="1563" spans="1:2">
      <c r="A1563" s="438" t="s">
        <v>2665</v>
      </c>
      <c r="B1563" s="438">
        <v>42</v>
      </c>
    </row>
    <row r="1564" spans="1:2">
      <c r="A1564" s="438" t="s">
        <v>2666</v>
      </c>
      <c r="B1564" s="438">
        <v>41</v>
      </c>
    </row>
    <row r="1565" spans="1:2">
      <c r="A1565" s="438" t="s">
        <v>2667</v>
      </c>
      <c r="B1565" s="438">
        <v>41</v>
      </c>
    </row>
    <row r="1566" spans="1:2">
      <c r="A1566" s="438" t="s">
        <v>2668</v>
      </c>
      <c r="B1566" s="438">
        <v>40</v>
      </c>
    </row>
    <row r="1567" spans="1:2">
      <c r="A1567" s="438" t="s">
        <v>2669</v>
      </c>
      <c r="B1567" s="438">
        <v>39</v>
      </c>
    </row>
    <row r="1568" spans="1:2">
      <c r="A1568" s="438" t="s">
        <v>2670</v>
      </c>
      <c r="B1568" s="438">
        <v>38</v>
      </c>
    </row>
    <row r="1569" spans="1:2">
      <c r="A1569" s="438" t="s">
        <v>2671</v>
      </c>
      <c r="B1569" s="438">
        <v>38</v>
      </c>
    </row>
    <row r="1570" spans="1:2">
      <c r="A1570" s="438" t="s">
        <v>2672</v>
      </c>
      <c r="B1570" s="438">
        <v>37</v>
      </c>
    </row>
    <row r="1571" spans="1:2">
      <c r="A1571" s="438" t="s">
        <v>2673</v>
      </c>
      <c r="B1571" s="438">
        <v>36</v>
      </c>
    </row>
    <row r="1572" spans="1:2">
      <c r="A1572" s="438" t="s">
        <v>2674</v>
      </c>
      <c r="B1572" s="438">
        <v>35</v>
      </c>
    </row>
    <row r="1573" spans="1:2">
      <c r="A1573" s="438" t="s">
        <v>2675</v>
      </c>
      <c r="B1573" s="438">
        <v>35</v>
      </c>
    </row>
    <row r="1574" spans="1:2">
      <c r="A1574" s="438" t="s">
        <v>2676</v>
      </c>
      <c r="B1574" s="438">
        <v>34</v>
      </c>
    </row>
    <row r="1575" spans="1:2">
      <c r="A1575" s="438" t="s">
        <v>2677</v>
      </c>
      <c r="B1575" s="438">
        <v>33</v>
      </c>
    </row>
    <row r="1576" spans="1:2">
      <c r="A1576" s="438" t="s">
        <v>2678</v>
      </c>
      <c r="B1576" s="438">
        <v>32</v>
      </c>
    </row>
    <row r="1577" spans="1:2">
      <c r="A1577" s="438" t="s">
        <v>2679</v>
      </c>
      <c r="B1577" s="438">
        <v>32</v>
      </c>
    </row>
    <row r="1578" spans="1:2">
      <c r="A1578" s="438" t="s">
        <v>2680</v>
      </c>
      <c r="B1578" s="438">
        <v>32</v>
      </c>
    </row>
    <row r="1579" spans="1:2">
      <c r="A1579" s="438" t="s">
        <v>2681</v>
      </c>
      <c r="B1579" s="438">
        <v>30</v>
      </c>
    </row>
    <row r="1580" spans="1:2">
      <c r="A1580" s="438" t="s">
        <v>2682</v>
      </c>
      <c r="B1580" s="438">
        <v>29</v>
      </c>
    </row>
    <row r="1581" spans="1:2">
      <c r="A1581" s="438" t="s">
        <v>2683</v>
      </c>
      <c r="B1581" s="438">
        <v>100</v>
      </c>
    </row>
    <row r="1582" spans="1:2">
      <c r="A1582" s="438" t="s">
        <v>2684</v>
      </c>
      <c r="B1582" s="438">
        <v>100</v>
      </c>
    </row>
    <row r="1583" spans="1:2">
      <c r="A1583" s="438" t="s">
        <v>2685</v>
      </c>
      <c r="B1583" s="438">
        <v>100</v>
      </c>
    </row>
    <row r="1584" spans="1:2">
      <c r="A1584" s="438" t="s">
        <v>2686</v>
      </c>
      <c r="B1584" s="438">
        <v>100</v>
      </c>
    </row>
    <row r="1585" spans="1:2">
      <c r="A1585" s="438" t="s">
        <v>2687</v>
      </c>
      <c r="B1585" s="438">
        <v>100</v>
      </c>
    </row>
    <row r="1586" spans="1:2">
      <c r="A1586" s="438" t="s">
        <v>2688</v>
      </c>
      <c r="B1586" s="438">
        <v>99</v>
      </c>
    </row>
    <row r="1587" spans="1:2">
      <c r="A1587" s="438" t="s">
        <v>2689</v>
      </c>
      <c r="B1587" s="438">
        <v>97</v>
      </c>
    </row>
    <row r="1588" spans="1:2">
      <c r="A1588" s="438" t="s">
        <v>2690</v>
      </c>
      <c r="B1588" s="438">
        <v>96</v>
      </c>
    </row>
    <row r="1589" spans="1:2">
      <c r="A1589" s="438" t="s">
        <v>2691</v>
      </c>
      <c r="B1589" s="438">
        <v>94</v>
      </c>
    </row>
    <row r="1590" spans="1:2">
      <c r="A1590" s="438" t="s">
        <v>2692</v>
      </c>
      <c r="B1590" s="438">
        <v>93</v>
      </c>
    </row>
    <row r="1591" spans="1:2">
      <c r="A1591" s="438" t="s">
        <v>2693</v>
      </c>
      <c r="B1591" s="438">
        <v>91</v>
      </c>
    </row>
    <row r="1592" spans="1:2">
      <c r="A1592" s="438" t="s">
        <v>2694</v>
      </c>
      <c r="B1592" s="438">
        <v>90</v>
      </c>
    </row>
    <row r="1593" spans="1:2">
      <c r="A1593" s="438" t="s">
        <v>2695</v>
      </c>
      <c r="B1593" s="438">
        <v>88</v>
      </c>
    </row>
    <row r="1594" spans="1:2">
      <c r="A1594" s="438" t="s">
        <v>2696</v>
      </c>
      <c r="B1594" s="438">
        <v>87</v>
      </c>
    </row>
    <row r="1595" spans="1:2">
      <c r="A1595" s="438" t="s">
        <v>2697</v>
      </c>
      <c r="B1595" s="438">
        <v>85</v>
      </c>
    </row>
    <row r="1596" spans="1:2">
      <c r="A1596" s="438" t="s">
        <v>2698</v>
      </c>
      <c r="B1596" s="438">
        <v>84</v>
      </c>
    </row>
    <row r="1597" spans="1:2">
      <c r="A1597" s="438" t="s">
        <v>2699</v>
      </c>
      <c r="B1597" s="438">
        <v>82</v>
      </c>
    </row>
    <row r="1598" spans="1:2">
      <c r="A1598" s="438" t="s">
        <v>2700</v>
      </c>
      <c r="B1598" s="438">
        <v>81</v>
      </c>
    </row>
    <row r="1599" spans="1:2">
      <c r="A1599" s="438" t="s">
        <v>2701</v>
      </c>
      <c r="B1599" s="438">
        <v>80</v>
      </c>
    </row>
    <row r="1600" spans="1:2">
      <c r="A1600" s="438" t="s">
        <v>2702</v>
      </c>
      <c r="B1600" s="438">
        <v>78</v>
      </c>
    </row>
    <row r="1601" spans="1:2">
      <c r="A1601" s="438" t="s">
        <v>2703</v>
      </c>
      <c r="B1601" s="438">
        <v>77</v>
      </c>
    </row>
    <row r="1602" spans="1:2">
      <c r="A1602" s="438" t="s">
        <v>2704</v>
      </c>
      <c r="B1602" s="438">
        <v>75</v>
      </c>
    </row>
    <row r="1603" spans="1:2">
      <c r="A1603" s="438" t="s">
        <v>2705</v>
      </c>
      <c r="B1603" s="438">
        <v>74</v>
      </c>
    </row>
    <row r="1604" spans="1:2">
      <c r="A1604" s="438" t="s">
        <v>2706</v>
      </c>
      <c r="B1604" s="438">
        <v>72</v>
      </c>
    </row>
    <row r="1605" spans="1:2">
      <c r="A1605" s="438" t="s">
        <v>2707</v>
      </c>
      <c r="B1605" s="438">
        <v>71</v>
      </c>
    </row>
    <row r="1606" spans="1:2">
      <c r="A1606" s="438" t="s">
        <v>2708</v>
      </c>
      <c r="B1606" s="438">
        <v>69</v>
      </c>
    </row>
    <row r="1607" spans="1:2">
      <c r="A1607" s="438" t="s">
        <v>2709</v>
      </c>
      <c r="B1607" s="438">
        <v>68</v>
      </c>
    </row>
    <row r="1608" spans="1:2">
      <c r="A1608" s="438" t="s">
        <v>2710</v>
      </c>
      <c r="B1608" s="438">
        <v>66</v>
      </c>
    </row>
    <row r="1609" spans="1:2">
      <c r="A1609" s="438" t="s">
        <v>2711</v>
      </c>
      <c r="B1609" s="438">
        <v>65</v>
      </c>
    </row>
    <row r="1610" spans="1:2">
      <c r="A1610" s="438" t="s">
        <v>2712</v>
      </c>
      <c r="B1610" s="438">
        <v>63</v>
      </c>
    </row>
    <row r="1611" spans="1:2">
      <c r="A1611" s="438" t="s">
        <v>2713</v>
      </c>
      <c r="B1611" s="438">
        <v>62</v>
      </c>
    </row>
    <row r="1612" spans="1:2">
      <c r="A1612" s="438" t="s">
        <v>2714</v>
      </c>
      <c r="B1612" s="438">
        <v>60</v>
      </c>
    </row>
    <row r="1613" spans="1:2">
      <c r="A1613" s="438" t="s">
        <v>2715</v>
      </c>
      <c r="B1613" s="438">
        <v>59</v>
      </c>
    </row>
    <row r="1614" spans="1:2">
      <c r="A1614" s="438" t="s">
        <v>2716</v>
      </c>
      <c r="B1614" s="438">
        <v>57</v>
      </c>
    </row>
    <row r="1615" spans="1:2">
      <c r="A1615" s="438" t="s">
        <v>2717</v>
      </c>
      <c r="B1615" s="438">
        <v>56</v>
      </c>
    </row>
    <row r="1616" spans="1:2">
      <c r="A1616" s="438" t="s">
        <v>2718</v>
      </c>
      <c r="B1616" s="438">
        <v>54</v>
      </c>
    </row>
    <row r="1617" spans="1:2">
      <c r="A1617" s="438" t="s">
        <v>2719</v>
      </c>
      <c r="B1617" s="438">
        <v>53</v>
      </c>
    </row>
    <row r="1618" spans="1:2">
      <c r="A1618" s="438" t="s">
        <v>2720</v>
      </c>
      <c r="B1618" s="438">
        <v>51</v>
      </c>
    </row>
    <row r="1619" spans="1:2">
      <c r="A1619" s="438" t="s">
        <v>2721</v>
      </c>
      <c r="B1619" s="438">
        <v>50</v>
      </c>
    </row>
    <row r="1620" spans="1:2">
      <c r="A1620" s="438" t="s">
        <v>2722</v>
      </c>
      <c r="B1620" s="438">
        <v>48</v>
      </c>
    </row>
    <row r="1621" spans="1:2">
      <c r="A1621" s="438" t="s">
        <v>2723</v>
      </c>
      <c r="B1621" s="438">
        <v>47</v>
      </c>
    </row>
    <row r="1622" spans="1:2">
      <c r="A1622" s="438" t="s">
        <v>2724</v>
      </c>
      <c r="B1622" s="438">
        <v>45</v>
      </c>
    </row>
    <row r="1623" spans="1:2">
      <c r="A1623" s="438" t="s">
        <v>2725</v>
      </c>
      <c r="B1623" s="438">
        <v>44</v>
      </c>
    </row>
    <row r="1624" spans="1:2">
      <c r="A1624" s="438" t="s">
        <v>2726</v>
      </c>
      <c r="B1624" s="438">
        <v>42</v>
      </c>
    </row>
    <row r="1625" spans="1:2">
      <c r="A1625" s="438" t="s">
        <v>2727</v>
      </c>
      <c r="B1625" s="438">
        <v>41</v>
      </c>
    </row>
    <row r="1626" spans="1:2">
      <c r="A1626" s="438" t="s">
        <v>2728</v>
      </c>
      <c r="B1626" s="438">
        <v>40</v>
      </c>
    </row>
    <row r="1627" spans="1:2">
      <c r="A1627" s="438" t="s">
        <v>2729</v>
      </c>
      <c r="B1627" s="438">
        <v>38</v>
      </c>
    </row>
    <row r="1628" spans="1:2">
      <c r="A1628" s="438" t="s">
        <v>2730</v>
      </c>
      <c r="B1628" s="438">
        <v>37</v>
      </c>
    </row>
    <row r="1629" spans="1:2">
      <c r="A1629" s="438" t="s">
        <v>2731</v>
      </c>
      <c r="B1629" s="438">
        <v>35</v>
      </c>
    </row>
    <row r="1630" spans="1:2">
      <c r="A1630" s="438" t="s">
        <v>2732</v>
      </c>
      <c r="B1630" s="438">
        <v>34</v>
      </c>
    </row>
    <row r="1631" spans="1:2">
      <c r="A1631" s="438" t="s">
        <v>2733</v>
      </c>
      <c r="B1631" s="438">
        <v>32</v>
      </c>
    </row>
    <row r="1632" spans="1:2">
      <c r="A1632" s="438" t="s">
        <v>2734</v>
      </c>
      <c r="B1632" s="438">
        <v>67</v>
      </c>
    </row>
    <row r="1633" spans="1:2">
      <c r="A1633" s="438" t="s">
        <v>2735</v>
      </c>
      <c r="B1633" s="438">
        <v>66</v>
      </c>
    </row>
    <row r="1634" spans="1:2">
      <c r="A1634" s="438" t="s">
        <v>2736</v>
      </c>
      <c r="B1634" s="438">
        <v>65</v>
      </c>
    </row>
    <row r="1635" spans="1:2">
      <c r="A1635" s="438" t="s">
        <v>2737</v>
      </c>
      <c r="B1635" s="438">
        <v>64</v>
      </c>
    </row>
    <row r="1636" spans="1:2">
      <c r="A1636" s="438" t="s">
        <v>2738</v>
      </c>
      <c r="B1636" s="438">
        <v>64</v>
      </c>
    </row>
    <row r="1637" spans="1:2">
      <c r="A1637" s="438" t="s">
        <v>2739</v>
      </c>
      <c r="B1637" s="438">
        <v>63</v>
      </c>
    </row>
    <row r="1638" spans="1:2">
      <c r="A1638" s="438" t="s">
        <v>2740</v>
      </c>
      <c r="B1638" s="438">
        <v>62</v>
      </c>
    </row>
    <row r="1639" spans="1:2">
      <c r="A1639" s="438" t="s">
        <v>2741</v>
      </c>
      <c r="B1639" s="438">
        <v>61</v>
      </c>
    </row>
    <row r="1640" spans="1:2">
      <c r="A1640" s="438" t="s">
        <v>2742</v>
      </c>
      <c r="B1640" s="438">
        <v>60</v>
      </c>
    </row>
    <row r="1641" spans="1:2">
      <c r="A1641" s="438" t="s">
        <v>2743</v>
      </c>
      <c r="B1641" s="438">
        <v>60</v>
      </c>
    </row>
    <row r="1642" spans="1:2">
      <c r="A1642" s="438" t="s">
        <v>2744</v>
      </c>
      <c r="B1642" s="438">
        <v>59</v>
      </c>
    </row>
    <row r="1643" spans="1:2">
      <c r="A1643" s="438" t="s">
        <v>2745</v>
      </c>
      <c r="B1643" s="438">
        <v>58</v>
      </c>
    </row>
    <row r="1644" spans="1:2">
      <c r="A1644" s="438" t="s">
        <v>2746</v>
      </c>
      <c r="B1644" s="438">
        <v>57</v>
      </c>
    </row>
    <row r="1645" spans="1:2">
      <c r="A1645" s="438" t="s">
        <v>2747</v>
      </c>
      <c r="B1645" s="438">
        <v>56</v>
      </c>
    </row>
    <row r="1646" spans="1:2">
      <c r="A1646" s="438" t="s">
        <v>2748</v>
      </c>
      <c r="B1646" s="438">
        <v>56</v>
      </c>
    </row>
    <row r="1647" spans="1:2">
      <c r="A1647" s="438" t="s">
        <v>2749</v>
      </c>
      <c r="B1647" s="438">
        <v>55</v>
      </c>
    </row>
    <row r="1648" spans="1:2">
      <c r="A1648" s="438" t="s">
        <v>2750</v>
      </c>
      <c r="B1648" s="438">
        <v>54</v>
      </c>
    </row>
    <row r="1649" spans="1:2">
      <c r="A1649" s="438" t="s">
        <v>2751</v>
      </c>
      <c r="B1649" s="438">
        <v>53</v>
      </c>
    </row>
    <row r="1650" spans="1:2">
      <c r="A1650" s="438" t="s">
        <v>2752</v>
      </c>
      <c r="B1650" s="438">
        <v>52</v>
      </c>
    </row>
    <row r="1651" spans="1:2">
      <c r="A1651" s="438" t="s">
        <v>2753</v>
      </c>
      <c r="B1651" s="438">
        <v>52</v>
      </c>
    </row>
    <row r="1652" spans="1:2">
      <c r="A1652" s="438" t="s">
        <v>2754</v>
      </c>
      <c r="B1652" s="438">
        <v>51</v>
      </c>
    </row>
    <row r="1653" spans="1:2">
      <c r="A1653" s="438" t="s">
        <v>2755</v>
      </c>
      <c r="B1653" s="438">
        <v>50</v>
      </c>
    </row>
    <row r="1654" spans="1:2">
      <c r="A1654" s="438" t="s">
        <v>2756</v>
      </c>
      <c r="B1654" s="438">
        <v>49</v>
      </c>
    </row>
    <row r="1655" spans="1:2">
      <c r="A1655" s="438" t="s">
        <v>2757</v>
      </c>
      <c r="B1655" s="438">
        <v>48</v>
      </c>
    </row>
    <row r="1656" spans="1:2">
      <c r="A1656" s="438" t="s">
        <v>2758</v>
      </c>
      <c r="B1656" s="438">
        <v>48</v>
      </c>
    </row>
    <row r="1657" spans="1:2">
      <c r="A1657" s="438" t="s">
        <v>2759</v>
      </c>
      <c r="B1657" s="438">
        <v>47</v>
      </c>
    </row>
    <row r="1658" spans="1:2">
      <c r="A1658" s="438" t="s">
        <v>2760</v>
      </c>
      <c r="B1658" s="438">
        <v>46</v>
      </c>
    </row>
    <row r="1659" spans="1:2">
      <c r="A1659" s="438" t="s">
        <v>2761</v>
      </c>
      <c r="B1659" s="438">
        <v>45</v>
      </c>
    </row>
    <row r="1660" spans="1:2">
      <c r="A1660" s="438" t="s">
        <v>2762</v>
      </c>
      <c r="B1660" s="438">
        <v>44</v>
      </c>
    </row>
    <row r="1661" spans="1:2">
      <c r="A1661" s="438" t="s">
        <v>2763</v>
      </c>
      <c r="B1661" s="438">
        <v>44</v>
      </c>
    </row>
    <row r="1662" spans="1:2">
      <c r="A1662" s="438" t="s">
        <v>2764</v>
      </c>
      <c r="B1662" s="438">
        <v>43</v>
      </c>
    </row>
    <row r="1663" spans="1:2">
      <c r="A1663" s="438" t="s">
        <v>2765</v>
      </c>
      <c r="B1663" s="438">
        <v>42</v>
      </c>
    </row>
    <row r="1664" spans="1:2">
      <c r="A1664" s="438" t="s">
        <v>2766</v>
      </c>
      <c r="B1664" s="438">
        <v>41</v>
      </c>
    </row>
    <row r="1665" spans="1:2">
      <c r="A1665" s="438" t="s">
        <v>2767</v>
      </c>
      <c r="B1665" s="438">
        <v>40</v>
      </c>
    </row>
    <row r="1666" spans="1:2">
      <c r="A1666" s="438" t="s">
        <v>2768</v>
      </c>
      <c r="B1666" s="438">
        <v>40</v>
      </c>
    </row>
    <row r="1667" spans="1:2">
      <c r="A1667" s="438" t="s">
        <v>2769</v>
      </c>
      <c r="B1667" s="438">
        <v>39</v>
      </c>
    </row>
    <row r="1668" spans="1:2">
      <c r="A1668" s="438" t="s">
        <v>2770</v>
      </c>
      <c r="B1668" s="438">
        <v>38</v>
      </c>
    </row>
    <row r="1669" spans="1:2">
      <c r="A1669" s="438" t="s">
        <v>2771</v>
      </c>
      <c r="B1669" s="438">
        <v>37</v>
      </c>
    </row>
    <row r="1670" spans="1:2">
      <c r="A1670" s="438" t="s">
        <v>2772</v>
      </c>
      <c r="B1670" s="438">
        <v>36</v>
      </c>
    </row>
    <row r="1671" spans="1:2">
      <c r="A1671" s="438" t="s">
        <v>2773</v>
      </c>
      <c r="B1671" s="438">
        <v>36</v>
      </c>
    </row>
    <row r="1672" spans="1:2">
      <c r="A1672" s="438" t="s">
        <v>2774</v>
      </c>
      <c r="B1672" s="438">
        <v>35</v>
      </c>
    </row>
    <row r="1673" spans="1:2">
      <c r="A1673" s="438" t="s">
        <v>2775</v>
      </c>
      <c r="B1673" s="438">
        <v>34</v>
      </c>
    </row>
    <row r="1674" spans="1:2">
      <c r="A1674" s="438" t="s">
        <v>2776</v>
      </c>
      <c r="B1674" s="438">
        <v>33</v>
      </c>
    </row>
    <row r="1675" spans="1:2">
      <c r="A1675" s="438" t="s">
        <v>2777</v>
      </c>
      <c r="B1675" s="438">
        <v>32</v>
      </c>
    </row>
    <row r="1676" spans="1:2">
      <c r="A1676" s="438" t="s">
        <v>2778</v>
      </c>
      <c r="B1676" s="438">
        <v>32</v>
      </c>
    </row>
    <row r="1677" spans="1:2">
      <c r="A1677" s="438" t="s">
        <v>2779</v>
      </c>
      <c r="B1677" s="438">
        <v>31</v>
      </c>
    </row>
    <row r="1678" spans="1:2">
      <c r="A1678" s="438" t="s">
        <v>2780</v>
      </c>
      <c r="B1678" s="438">
        <v>30</v>
      </c>
    </row>
    <row r="1679" spans="1:2">
      <c r="A1679" s="438" t="s">
        <v>2781</v>
      </c>
      <c r="B1679" s="438">
        <v>29</v>
      </c>
    </row>
    <row r="1680" spans="1:2">
      <c r="A1680" s="438" t="s">
        <v>2782</v>
      </c>
      <c r="B1680" s="438">
        <v>28</v>
      </c>
    </row>
    <row r="1681" spans="1:2">
      <c r="A1681" s="438" t="s">
        <v>2783</v>
      </c>
      <c r="B1681" s="438">
        <v>28</v>
      </c>
    </row>
    <row r="1682" spans="1:2">
      <c r="A1682" s="438" t="s">
        <v>2784</v>
      </c>
      <c r="B1682" s="438">
        <v>28</v>
      </c>
    </row>
    <row r="1683" spans="1:2">
      <c r="A1683" s="438" t="s">
        <v>2785</v>
      </c>
      <c r="B1683" s="438">
        <v>67</v>
      </c>
    </row>
    <row r="1684" spans="1:2">
      <c r="A1684" s="438" t="s">
        <v>2786</v>
      </c>
      <c r="B1684" s="438">
        <v>66</v>
      </c>
    </row>
    <row r="1685" spans="1:2">
      <c r="A1685" s="438" t="s">
        <v>2787</v>
      </c>
      <c r="B1685" s="438">
        <v>65</v>
      </c>
    </row>
    <row r="1686" spans="1:2">
      <c r="A1686" s="438" t="s">
        <v>2788</v>
      </c>
      <c r="B1686" s="438">
        <v>65</v>
      </c>
    </row>
    <row r="1687" spans="1:2">
      <c r="A1687" s="438" t="s">
        <v>2789</v>
      </c>
      <c r="B1687" s="438">
        <v>64</v>
      </c>
    </row>
    <row r="1688" spans="1:2">
      <c r="A1688" s="438" t="s">
        <v>2790</v>
      </c>
      <c r="B1688" s="438">
        <v>63</v>
      </c>
    </row>
    <row r="1689" spans="1:2">
      <c r="A1689" s="438" t="s">
        <v>2791</v>
      </c>
      <c r="B1689" s="438">
        <v>62</v>
      </c>
    </row>
    <row r="1690" spans="1:2">
      <c r="A1690" s="438" t="s">
        <v>2792</v>
      </c>
      <c r="B1690" s="438">
        <v>61</v>
      </c>
    </row>
    <row r="1691" spans="1:2">
      <c r="A1691" s="438" t="s">
        <v>2793</v>
      </c>
      <c r="B1691" s="438">
        <v>61</v>
      </c>
    </row>
    <row r="1692" spans="1:2">
      <c r="A1692" s="438" t="s">
        <v>2794</v>
      </c>
      <c r="B1692" s="438">
        <v>60</v>
      </c>
    </row>
    <row r="1693" spans="1:2">
      <c r="A1693" s="438" t="s">
        <v>2795</v>
      </c>
      <c r="B1693" s="438">
        <v>59</v>
      </c>
    </row>
    <row r="1694" spans="1:2">
      <c r="A1694" s="438" t="s">
        <v>2796</v>
      </c>
      <c r="B1694" s="438">
        <v>58</v>
      </c>
    </row>
    <row r="1695" spans="1:2">
      <c r="A1695" s="438" t="s">
        <v>2797</v>
      </c>
      <c r="B1695" s="438">
        <v>57</v>
      </c>
    </row>
    <row r="1696" spans="1:2">
      <c r="A1696" s="438" t="s">
        <v>2798</v>
      </c>
      <c r="B1696" s="438">
        <v>57</v>
      </c>
    </row>
    <row r="1697" spans="1:2">
      <c r="A1697" s="438" t="s">
        <v>2799</v>
      </c>
      <c r="B1697" s="438">
        <v>56</v>
      </c>
    </row>
    <row r="1698" spans="1:2">
      <c r="A1698" s="438" t="s">
        <v>2800</v>
      </c>
      <c r="B1698" s="438">
        <v>55</v>
      </c>
    </row>
    <row r="1699" spans="1:2">
      <c r="A1699" s="438" t="s">
        <v>2801</v>
      </c>
      <c r="B1699" s="438">
        <v>54</v>
      </c>
    </row>
    <row r="1700" spans="1:2">
      <c r="A1700" s="438" t="s">
        <v>2802</v>
      </c>
      <c r="B1700" s="438">
        <v>54</v>
      </c>
    </row>
    <row r="1701" spans="1:2">
      <c r="A1701" s="438" t="s">
        <v>2803</v>
      </c>
      <c r="B1701" s="438">
        <v>53</v>
      </c>
    </row>
    <row r="1702" spans="1:2">
      <c r="A1702" s="438" t="s">
        <v>2804</v>
      </c>
      <c r="B1702" s="438">
        <v>52</v>
      </c>
    </row>
    <row r="1703" spans="1:2">
      <c r="A1703" s="438" t="s">
        <v>2805</v>
      </c>
      <c r="B1703" s="438">
        <v>51</v>
      </c>
    </row>
    <row r="1704" spans="1:2">
      <c r="A1704" s="438" t="s">
        <v>2806</v>
      </c>
      <c r="B1704" s="438">
        <v>50</v>
      </c>
    </row>
    <row r="1705" spans="1:2">
      <c r="A1705" s="438" t="s">
        <v>2807</v>
      </c>
      <c r="B1705" s="438">
        <v>50</v>
      </c>
    </row>
    <row r="1706" spans="1:2">
      <c r="A1706" s="438" t="s">
        <v>2808</v>
      </c>
      <c r="B1706" s="438">
        <v>49</v>
      </c>
    </row>
    <row r="1707" spans="1:2">
      <c r="A1707" s="438" t="s">
        <v>2809</v>
      </c>
      <c r="B1707" s="438">
        <v>48</v>
      </c>
    </row>
    <row r="1708" spans="1:2">
      <c r="A1708" s="438" t="s">
        <v>2810</v>
      </c>
      <c r="B1708" s="438">
        <v>47</v>
      </c>
    </row>
    <row r="1709" spans="1:2">
      <c r="A1709" s="438" t="s">
        <v>2811</v>
      </c>
      <c r="B1709" s="438">
        <v>46</v>
      </c>
    </row>
    <row r="1710" spans="1:2">
      <c r="A1710" s="438" t="s">
        <v>2812</v>
      </c>
      <c r="B1710" s="438">
        <v>46</v>
      </c>
    </row>
    <row r="1711" spans="1:2">
      <c r="A1711" s="438" t="s">
        <v>2813</v>
      </c>
      <c r="B1711" s="438">
        <v>45</v>
      </c>
    </row>
    <row r="1712" spans="1:2">
      <c r="A1712" s="438" t="s">
        <v>2814</v>
      </c>
      <c r="B1712" s="438">
        <v>44</v>
      </c>
    </row>
    <row r="1713" spans="1:2">
      <c r="A1713" s="438" t="s">
        <v>2815</v>
      </c>
      <c r="B1713" s="438">
        <v>43</v>
      </c>
    </row>
    <row r="1714" spans="1:2">
      <c r="A1714" s="438" t="s">
        <v>2816</v>
      </c>
      <c r="B1714" s="438">
        <v>43</v>
      </c>
    </row>
    <row r="1715" spans="1:2">
      <c r="A1715" s="438" t="s">
        <v>2817</v>
      </c>
      <c r="B1715" s="438">
        <v>42</v>
      </c>
    </row>
    <row r="1716" spans="1:2">
      <c r="A1716" s="438" t="s">
        <v>2818</v>
      </c>
      <c r="B1716" s="438">
        <v>41</v>
      </c>
    </row>
    <row r="1717" spans="1:2">
      <c r="A1717" s="438" t="s">
        <v>2819</v>
      </c>
      <c r="B1717" s="438">
        <v>40</v>
      </c>
    </row>
    <row r="1718" spans="1:2">
      <c r="A1718" s="438" t="s">
        <v>2820</v>
      </c>
      <c r="B1718" s="438">
        <v>39</v>
      </c>
    </row>
    <row r="1719" spans="1:2">
      <c r="A1719" s="438" t="s">
        <v>2821</v>
      </c>
      <c r="B1719" s="438">
        <v>39</v>
      </c>
    </row>
    <row r="1720" spans="1:2">
      <c r="A1720" s="438" t="s">
        <v>2822</v>
      </c>
      <c r="B1720" s="438">
        <v>38</v>
      </c>
    </row>
    <row r="1721" spans="1:2">
      <c r="A1721" s="438" t="s">
        <v>2823</v>
      </c>
      <c r="B1721" s="438">
        <v>37</v>
      </c>
    </row>
    <row r="1722" spans="1:2">
      <c r="A1722" s="438" t="s">
        <v>2824</v>
      </c>
      <c r="B1722" s="438">
        <v>36</v>
      </c>
    </row>
    <row r="1723" spans="1:2">
      <c r="A1723" s="438" t="s">
        <v>2825</v>
      </c>
      <c r="B1723" s="438">
        <v>36</v>
      </c>
    </row>
    <row r="1724" spans="1:2">
      <c r="A1724" s="438" t="s">
        <v>2826</v>
      </c>
      <c r="B1724" s="438">
        <v>35</v>
      </c>
    </row>
    <row r="1725" spans="1:2">
      <c r="A1725" s="438" t="s">
        <v>2827</v>
      </c>
      <c r="B1725" s="438">
        <v>34</v>
      </c>
    </row>
    <row r="1726" spans="1:2">
      <c r="A1726" s="438" t="s">
        <v>2828</v>
      </c>
      <c r="B1726" s="438">
        <v>33</v>
      </c>
    </row>
    <row r="1727" spans="1:2">
      <c r="A1727" s="438" t="s">
        <v>2829</v>
      </c>
      <c r="B1727" s="438">
        <v>32</v>
      </c>
    </row>
    <row r="1728" spans="1:2">
      <c r="A1728" s="438" t="s">
        <v>2830</v>
      </c>
      <c r="B1728" s="438">
        <v>32</v>
      </c>
    </row>
    <row r="1729" spans="1:2">
      <c r="A1729" s="438" t="s">
        <v>2831</v>
      </c>
      <c r="B1729" s="438">
        <v>31</v>
      </c>
    </row>
    <row r="1730" spans="1:2">
      <c r="A1730" s="438" t="s">
        <v>2832</v>
      </c>
      <c r="B1730" s="438">
        <v>30</v>
      </c>
    </row>
    <row r="1731" spans="1:2">
      <c r="A1731" s="438" t="s">
        <v>2833</v>
      </c>
      <c r="B1731" s="438">
        <v>29</v>
      </c>
    </row>
    <row r="1732" spans="1:2">
      <c r="A1732" s="438" t="s">
        <v>2834</v>
      </c>
      <c r="B1732" s="438">
        <v>28</v>
      </c>
    </row>
    <row r="1733" spans="1:2">
      <c r="A1733" s="438" t="s">
        <v>2835</v>
      </c>
      <c r="B1733" s="438">
        <v>28</v>
      </c>
    </row>
    <row r="1734" spans="1:2">
      <c r="A1734" s="438" t="s">
        <v>2836</v>
      </c>
      <c r="B1734" s="438">
        <v>65</v>
      </c>
    </row>
    <row r="1735" spans="1:2">
      <c r="A1735" s="438" t="s">
        <v>2837</v>
      </c>
      <c r="B1735" s="438">
        <v>64</v>
      </c>
    </row>
    <row r="1736" spans="1:2">
      <c r="A1736" s="438" t="s">
        <v>2838</v>
      </c>
      <c r="B1736" s="438">
        <v>63</v>
      </c>
    </row>
    <row r="1737" spans="1:2">
      <c r="A1737" s="438" t="s">
        <v>2839</v>
      </c>
      <c r="B1737" s="438">
        <v>62</v>
      </c>
    </row>
    <row r="1738" spans="1:2">
      <c r="A1738" s="438" t="s">
        <v>2840</v>
      </c>
      <c r="B1738" s="438">
        <v>61</v>
      </c>
    </row>
    <row r="1739" spans="1:2">
      <c r="A1739" s="438" t="s">
        <v>2841</v>
      </c>
      <c r="B1739" s="438">
        <v>61</v>
      </c>
    </row>
    <row r="1740" spans="1:2">
      <c r="A1740" s="438" t="s">
        <v>2842</v>
      </c>
      <c r="B1740" s="438">
        <v>60</v>
      </c>
    </row>
    <row r="1741" spans="1:2">
      <c r="A1741" s="438" t="s">
        <v>2843</v>
      </c>
      <c r="B1741" s="438">
        <v>59</v>
      </c>
    </row>
    <row r="1742" spans="1:2">
      <c r="A1742" s="438" t="s">
        <v>2844</v>
      </c>
      <c r="B1742" s="438">
        <v>58</v>
      </c>
    </row>
    <row r="1743" spans="1:2">
      <c r="A1743" s="438" t="s">
        <v>2845</v>
      </c>
      <c r="B1743" s="438">
        <v>58</v>
      </c>
    </row>
    <row r="1744" spans="1:2">
      <c r="A1744" s="438" t="s">
        <v>2846</v>
      </c>
      <c r="B1744" s="438">
        <v>57</v>
      </c>
    </row>
    <row r="1745" spans="1:2">
      <c r="A1745" s="438" t="s">
        <v>2847</v>
      </c>
      <c r="B1745" s="438">
        <v>56</v>
      </c>
    </row>
    <row r="1746" spans="1:2">
      <c r="A1746" s="438" t="s">
        <v>2848</v>
      </c>
      <c r="B1746" s="438">
        <v>55</v>
      </c>
    </row>
    <row r="1747" spans="1:2">
      <c r="A1747" s="438" t="s">
        <v>2849</v>
      </c>
      <c r="B1747" s="438">
        <v>54</v>
      </c>
    </row>
    <row r="1748" spans="1:2">
      <c r="A1748" s="438" t="s">
        <v>2850</v>
      </c>
      <c r="B1748" s="438">
        <v>54</v>
      </c>
    </row>
    <row r="1749" spans="1:2">
      <c r="A1749" s="438" t="s">
        <v>2851</v>
      </c>
      <c r="B1749" s="438">
        <v>53</v>
      </c>
    </row>
    <row r="1750" spans="1:2">
      <c r="A1750" s="438" t="s">
        <v>2852</v>
      </c>
      <c r="B1750" s="438">
        <v>52</v>
      </c>
    </row>
    <row r="1751" spans="1:2">
      <c r="A1751" s="438" t="s">
        <v>2853</v>
      </c>
      <c r="B1751" s="438">
        <v>51</v>
      </c>
    </row>
    <row r="1752" spans="1:2">
      <c r="A1752" s="438" t="s">
        <v>2854</v>
      </c>
      <c r="B1752" s="438">
        <v>50</v>
      </c>
    </row>
    <row r="1753" spans="1:2">
      <c r="A1753" s="438" t="s">
        <v>2855</v>
      </c>
      <c r="B1753" s="438">
        <v>50</v>
      </c>
    </row>
    <row r="1754" spans="1:2">
      <c r="A1754" s="438" t="s">
        <v>2856</v>
      </c>
      <c r="B1754" s="438">
        <v>49</v>
      </c>
    </row>
    <row r="1755" spans="1:2">
      <c r="A1755" s="438" t="s">
        <v>2857</v>
      </c>
      <c r="B1755" s="438">
        <v>48</v>
      </c>
    </row>
    <row r="1756" spans="1:2">
      <c r="A1756" s="438" t="s">
        <v>2858</v>
      </c>
      <c r="B1756" s="438">
        <v>47</v>
      </c>
    </row>
    <row r="1757" spans="1:2">
      <c r="A1757" s="438" t="s">
        <v>2859</v>
      </c>
      <c r="B1757" s="438">
        <v>47</v>
      </c>
    </row>
    <row r="1758" spans="1:2">
      <c r="A1758" s="438" t="s">
        <v>2860</v>
      </c>
      <c r="B1758" s="438">
        <v>46</v>
      </c>
    </row>
    <row r="1759" spans="1:2">
      <c r="A1759" s="438" t="s">
        <v>2861</v>
      </c>
      <c r="B1759" s="438">
        <v>45</v>
      </c>
    </row>
    <row r="1760" spans="1:2">
      <c r="A1760" s="438" t="s">
        <v>2862</v>
      </c>
      <c r="B1760" s="438">
        <v>44</v>
      </c>
    </row>
    <row r="1761" spans="1:2">
      <c r="A1761" s="438" t="s">
        <v>2863</v>
      </c>
      <c r="B1761" s="438">
        <v>43</v>
      </c>
    </row>
    <row r="1762" spans="1:2">
      <c r="A1762" s="438" t="s">
        <v>2864</v>
      </c>
      <c r="B1762" s="438">
        <v>43</v>
      </c>
    </row>
    <row r="1763" spans="1:2">
      <c r="A1763" s="438" t="s">
        <v>2865</v>
      </c>
      <c r="B1763" s="438">
        <v>42</v>
      </c>
    </row>
    <row r="1764" spans="1:2">
      <c r="A1764" s="438" t="s">
        <v>2866</v>
      </c>
      <c r="B1764" s="438">
        <v>41</v>
      </c>
    </row>
    <row r="1765" spans="1:2">
      <c r="A1765" s="438" t="s">
        <v>2867</v>
      </c>
      <c r="B1765" s="438">
        <v>40</v>
      </c>
    </row>
    <row r="1766" spans="1:2">
      <c r="A1766" s="438" t="s">
        <v>2868</v>
      </c>
      <c r="B1766" s="438">
        <v>40</v>
      </c>
    </row>
    <row r="1767" spans="1:2">
      <c r="A1767" s="438" t="s">
        <v>2869</v>
      </c>
      <c r="B1767" s="438">
        <v>39</v>
      </c>
    </row>
    <row r="1768" spans="1:2">
      <c r="A1768" s="438" t="s">
        <v>2870</v>
      </c>
      <c r="B1768" s="438">
        <v>38</v>
      </c>
    </row>
    <row r="1769" spans="1:2">
      <c r="A1769" s="438" t="s">
        <v>2871</v>
      </c>
      <c r="B1769" s="438">
        <v>37</v>
      </c>
    </row>
    <row r="1770" spans="1:2">
      <c r="A1770" s="438" t="s">
        <v>2872</v>
      </c>
      <c r="B1770" s="438">
        <v>36</v>
      </c>
    </row>
    <row r="1771" spans="1:2">
      <c r="A1771" s="438" t="s">
        <v>2873</v>
      </c>
      <c r="B1771" s="438">
        <v>36</v>
      </c>
    </row>
    <row r="1772" spans="1:2">
      <c r="A1772" s="438" t="s">
        <v>2874</v>
      </c>
      <c r="B1772" s="438">
        <v>35</v>
      </c>
    </row>
    <row r="1773" spans="1:2">
      <c r="A1773" s="438" t="s">
        <v>2875</v>
      </c>
      <c r="B1773" s="438">
        <v>34</v>
      </c>
    </row>
    <row r="1774" spans="1:2">
      <c r="A1774" s="438" t="s">
        <v>2876</v>
      </c>
      <c r="B1774" s="438">
        <v>33</v>
      </c>
    </row>
    <row r="1775" spans="1:2">
      <c r="A1775" s="438" t="s">
        <v>2877</v>
      </c>
      <c r="B1775" s="438">
        <v>32</v>
      </c>
    </row>
    <row r="1776" spans="1:2">
      <c r="A1776" s="438" t="s">
        <v>2878</v>
      </c>
      <c r="B1776" s="438">
        <v>32</v>
      </c>
    </row>
    <row r="1777" spans="1:2">
      <c r="A1777" s="438" t="s">
        <v>2879</v>
      </c>
      <c r="B1777" s="438">
        <v>31</v>
      </c>
    </row>
    <row r="1778" spans="1:2">
      <c r="A1778" s="438" t="s">
        <v>2880</v>
      </c>
      <c r="B1778" s="438">
        <v>30</v>
      </c>
    </row>
    <row r="1779" spans="1:2">
      <c r="A1779" s="438" t="s">
        <v>2881</v>
      </c>
      <c r="B1779" s="438">
        <v>29</v>
      </c>
    </row>
    <row r="1780" spans="1:2">
      <c r="A1780" s="438" t="s">
        <v>2882</v>
      </c>
      <c r="B1780" s="438">
        <v>29</v>
      </c>
    </row>
    <row r="1781" spans="1:2">
      <c r="A1781" s="438" t="s">
        <v>2883</v>
      </c>
      <c r="B1781" s="438">
        <v>28</v>
      </c>
    </row>
    <row r="1782" spans="1:2">
      <c r="A1782" s="438" t="s">
        <v>2884</v>
      </c>
      <c r="B1782" s="438">
        <v>27</v>
      </c>
    </row>
    <row r="1783" spans="1:2">
      <c r="A1783" s="438" t="s">
        <v>2885</v>
      </c>
      <c r="B1783" s="438">
        <v>27</v>
      </c>
    </row>
    <row r="1784" spans="1:2">
      <c r="A1784" s="438" t="s">
        <v>2886</v>
      </c>
      <c r="B1784" s="438">
        <v>27</v>
      </c>
    </row>
    <row r="1785" spans="1:2">
      <c r="A1785" s="438" t="s">
        <v>2887</v>
      </c>
      <c r="B1785" s="438">
        <v>69</v>
      </c>
    </row>
    <row r="1786" spans="1:2">
      <c r="A1786" s="438" t="s">
        <v>2888</v>
      </c>
      <c r="B1786" s="438">
        <v>68</v>
      </c>
    </row>
    <row r="1787" spans="1:2">
      <c r="A1787" s="438" t="s">
        <v>2889</v>
      </c>
      <c r="B1787" s="438">
        <v>67</v>
      </c>
    </row>
    <row r="1788" spans="1:2">
      <c r="A1788" s="438" t="s">
        <v>2890</v>
      </c>
      <c r="B1788" s="438">
        <v>67</v>
      </c>
    </row>
    <row r="1789" spans="1:2">
      <c r="A1789" s="438" t="s">
        <v>2891</v>
      </c>
      <c r="B1789" s="438">
        <v>66</v>
      </c>
    </row>
    <row r="1790" spans="1:2">
      <c r="A1790" s="438" t="s">
        <v>2892</v>
      </c>
      <c r="B1790" s="438">
        <v>65</v>
      </c>
    </row>
    <row r="1791" spans="1:2">
      <c r="A1791" s="438" t="s">
        <v>2893</v>
      </c>
      <c r="B1791" s="438">
        <v>64</v>
      </c>
    </row>
    <row r="1792" spans="1:2">
      <c r="A1792" s="438" t="s">
        <v>2894</v>
      </c>
      <c r="B1792" s="438">
        <v>63</v>
      </c>
    </row>
    <row r="1793" spans="1:2">
      <c r="A1793" s="438" t="s">
        <v>2895</v>
      </c>
      <c r="B1793" s="438">
        <v>63</v>
      </c>
    </row>
    <row r="1794" spans="1:2">
      <c r="A1794" s="438" t="s">
        <v>2896</v>
      </c>
      <c r="B1794" s="438">
        <v>62</v>
      </c>
    </row>
    <row r="1795" spans="1:2">
      <c r="A1795" s="438" t="s">
        <v>2897</v>
      </c>
      <c r="B1795" s="438">
        <v>61</v>
      </c>
    </row>
    <row r="1796" spans="1:2">
      <c r="A1796" s="438" t="s">
        <v>2898</v>
      </c>
      <c r="B1796" s="438">
        <v>60</v>
      </c>
    </row>
    <row r="1797" spans="1:2">
      <c r="A1797" s="438" t="s">
        <v>2899</v>
      </c>
      <c r="B1797" s="438">
        <v>60</v>
      </c>
    </row>
    <row r="1798" spans="1:2">
      <c r="A1798" s="438" t="s">
        <v>2900</v>
      </c>
      <c r="B1798" s="438">
        <v>59</v>
      </c>
    </row>
    <row r="1799" spans="1:2">
      <c r="A1799" s="438" t="s">
        <v>2901</v>
      </c>
      <c r="B1799" s="438">
        <v>58</v>
      </c>
    </row>
    <row r="1800" spans="1:2">
      <c r="A1800" s="438" t="s">
        <v>2902</v>
      </c>
      <c r="B1800" s="438">
        <v>57</v>
      </c>
    </row>
    <row r="1801" spans="1:2">
      <c r="A1801" s="438" t="s">
        <v>2903</v>
      </c>
      <c r="B1801" s="438">
        <v>56</v>
      </c>
    </row>
    <row r="1802" spans="1:2">
      <c r="A1802" s="438" t="s">
        <v>2904</v>
      </c>
      <c r="B1802" s="438">
        <v>56</v>
      </c>
    </row>
    <row r="1803" spans="1:2">
      <c r="A1803" s="438" t="s">
        <v>2905</v>
      </c>
      <c r="B1803" s="438">
        <v>55</v>
      </c>
    </row>
    <row r="1804" spans="1:2">
      <c r="A1804" s="438" t="s">
        <v>2906</v>
      </c>
      <c r="B1804" s="438">
        <v>54</v>
      </c>
    </row>
    <row r="1805" spans="1:2">
      <c r="A1805" s="438" t="s">
        <v>2907</v>
      </c>
      <c r="B1805" s="438">
        <v>53</v>
      </c>
    </row>
    <row r="1806" spans="1:2">
      <c r="A1806" s="438" t="s">
        <v>2908</v>
      </c>
      <c r="B1806" s="438">
        <v>53</v>
      </c>
    </row>
    <row r="1807" spans="1:2">
      <c r="A1807" s="438" t="s">
        <v>2909</v>
      </c>
      <c r="B1807" s="438">
        <v>52</v>
      </c>
    </row>
    <row r="1808" spans="1:2">
      <c r="A1808" s="438" t="s">
        <v>2910</v>
      </c>
      <c r="B1808" s="438">
        <v>51</v>
      </c>
    </row>
    <row r="1809" spans="1:2">
      <c r="A1809" s="438" t="s">
        <v>2911</v>
      </c>
      <c r="B1809" s="438">
        <v>50</v>
      </c>
    </row>
    <row r="1810" spans="1:2">
      <c r="A1810" s="438" t="s">
        <v>2912</v>
      </c>
      <c r="B1810" s="438">
        <v>49</v>
      </c>
    </row>
    <row r="1811" spans="1:2">
      <c r="A1811" s="438" t="s">
        <v>2913</v>
      </c>
      <c r="B1811" s="438">
        <v>49</v>
      </c>
    </row>
    <row r="1812" spans="1:2">
      <c r="A1812" s="438" t="s">
        <v>2914</v>
      </c>
      <c r="B1812" s="438">
        <v>48</v>
      </c>
    </row>
    <row r="1813" spans="1:2">
      <c r="A1813" s="438" t="s">
        <v>2915</v>
      </c>
      <c r="B1813" s="438">
        <v>47</v>
      </c>
    </row>
    <row r="1814" spans="1:2">
      <c r="A1814" s="438" t="s">
        <v>2916</v>
      </c>
      <c r="B1814" s="438">
        <v>46</v>
      </c>
    </row>
    <row r="1815" spans="1:2">
      <c r="A1815" s="438" t="s">
        <v>2917</v>
      </c>
      <c r="B1815" s="438">
        <v>46</v>
      </c>
    </row>
    <row r="1816" spans="1:2">
      <c r="A1816" s="438" t="s">
        <v>2918</v>
      </c>
      <c r="B1816" s="438">
        <v>45</v>
      </c>
    </row>
    <row r="1817" spans="1:2">
      <c r="A1817" s="438" t="s">
        <v>2919</v>
      </c>
      <c r="B1817" s="438">
        <v>44</v>
      </c>
    </row>
    <row r="1818" spans="1:2">
      <c r="A1818" s="438" t="s">
        <v>2920</v>
      </c>
      <c r="B1818" s="438">
        <v>43</v>
      </c>
    </row>
    <row r="1819" spans="1:2">
      <c r="A1819" s="438" t="s">
        <v>2921</v>
      </c>
      <c r="B1819" s="438">
        <v>42</v>
      </c>
    </row>
    <row r="1820" spans="1:2">
      <c r="A1820" s="438" t="s">
        <v>2922</v>
      </c>
      <c r="B1820" s="438">
        <v>42</v>
      </c>
    </row>
    <row r="1821" spans="1:2">
      <c r="A1821" s="438" t="s">
        <v>2923</v>
      </c>
      <c r="B1821" s="438">
        <v>41</v>
      </c>
    </row>
    <row r="1822" spans="1:2">
      <c r="A1822" s="438" t="s">
        <v>2924</v>
      </c>
      <c r="B1822" s="438">
        <v>40</v>
      </c>
    </row>
    <row r="1823" spans="1:2">
      <c r="A1823" s="438" t="s">
        <v>2925</v>
      </c>
      <c r="B1823" s="438">
        <v>39</v>
      </c>
    </row>
    <row r="1824" spans="1:2">
      <c r="A1824" s="438" t="s">
        <v>2926</v>
      </c>
      <c r="B1824" s="438">
        <v>39</v>
      </c>
    </row>
    <row r="1825" spans="1:2">
      <c r="A1825" s="438" t="s">
        <v>2927</v>
      </c>
      <c r="B1825" s="438">
        <v>38</v>
      </c>
    </row>
    <row r="1826" spans="1:2">
      <c r="A1826" s="438" t="s">
        <v>2928</v>
      </c>
      <c r="B1826" s="438">
        <v>37</v>
      </c>
    </row>
    <row r="1827" spans="1:2">
      <c r="A1827" s="436" t="s">
        <v>2929</v>
      </c>
      <c r="B1827" s="436">
        <v>36</v>
      </c>
    </row>
    <row r="1828" spans="1:2">
      <c r="A1828" s="436" t="s">
        <v>2930</v>
      </c>
      <c r="B1828" s="436">
        <v>35</v>
      </c>
    </row>
    <row r="1829" spans="1:2">
      <c r="A1829" s="436" t="s">
        <v>2931</v>
      </c>
      <c r="B1829" s="436">
        <v>35</v>
      </c>
    </row>
    <row r="1830" spans="1:2">
      <c r="A1830" s="436" t="s">
        <v>2932</v>
      </c>
      <c r="B1830" s="436">
        <v>34</v>
      </c>
    </row>
    <row r="1831" spans="1:2">
      <c r="A1831" s="436" t="s">
        <v>2933</v>
      </c>
      <c r="B1831" s="436">
        <v>33</v>
      </c>
    </row>
    <row r="1832" spans="1:2">
      <c r="A1832" s="436" t="s">
        <v>2934</v>
      </c>
      <c r="B1832" s="436">
        <v>32</v>
      </c>
    </row>
    <row r="1833" spans="1:2">
      <c r="A1833" s="436" t="s">
        <v>2935</v>
      </c>
      <c r="B1833" s="436">
        <v>32</v>
      </c>
    </row>
    <row r="1834" spans="1:2">
      <c r="A1834" s="436" t="s">
        <v>2936</v>
      </c>
      <c r="B1834" s="436">
        <v>31</v>
      </c>
    </row>
    <row r="1835" spans="1:2">
      <c r="A1835" s="436" t="s">
        <v>2937</v>
      </c>
      <c r="B1835" s="436">
        <v>31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showGridLines="0" zoomScale="85" zoomScaleNormal="85" zoomScaleSheetLayoutView="100" workbookViewId="0">
      <selection activeCell="M23" sqref="B23:AD30"/>
    </sheetView>
  </sheetViews>
  <sheetFormatPr defaultRowHeight="16.5"/>
  <cols>
    <col min="1" max="1" width="1.375" style="119" customWidth="1"/>
    <col min="2" max="2" width="4.125" style="114" customWidth="1"/>
    <col min="3" max="3" width="8.625" style="115" customWidth="1"/>
    <col min="4" max="4" width="3.75" style="116" customWidth="1"/>
    <col min="5" max="5" width="4" style="117" customWidth="1"/>
    <col min="6" max="7" width="3.625" style="117" customWidth="1"/>
    <col min="8" max="9" width="3.625" style="116" customWidth="1"/>
    <col min="10" max="10" width="7.625" style="116" customWidth="1"/>
    <col min="11" max="11" width="7.25" style="116" customWidth="1"/>
    <col min="12" max="15" width="5.125" style="116" customWidth="1"/>
    <col min="16" max="22" width="4.375" style="116" customWidth="1"/>
    <col min="23" max="26" width="5.5" style="116" customWidth="1"/>
    <col min="27" max="27" width="3.875" style="116" customWidth="1"/>
    <col min="28" max="28" width="5.5" style="116" customWidth="1"/>
    <col min="29" max="29" width="7" style="116" customWidth="1"/>
    <col min="30" max="30" width="39.5" style="118" customWidth="1"/>
    <col min="31" max="31" width="30.5" style="119" hidden="1" customWidth="1"/>
    <col min="32" max="32" width="1.25" style="119" customWidth="1"/>
    <col min="33" max="261" width="9" style="119"/>
    <col min="262" max="262" width="3" style="119" customWidth="1"/>
    <col min="263" max="263" width="4.125" style="119" customWidth="1"/>
    <col min="264" max="264" width="9.875" style="119" customWidth="1"/>
    <col min="265" max="265" width="6.25" style="119" customWidth="1"/>
    <col min="266" max="266" width="4.625" style="119" customWidth="1"/>
    <col min="267" max="268" width="4.5" style="119" customWidth="1"/>
    <col min="269" max="269" width="9" style="119"/>
    <col min="270" max="270" width="7.125" style="119" customWidth="1"/>
    <col min="271" max="274" width="5.625" style="119" customWidth="1"/>
    <col min="275" max="279" width="5.125" style="119" customWidth="1"/>
    <col min="280" max="285" width="5.5" style="119" customWidth="1"/>
    <col min="286" max="286" width="7" style="119" customWidth="1"/>
    <col min="287" max="287" width="30.5" style="119" customWidth="1"/>
    <col min="288" max="288" width="1.25" style="119" customWidth="1"/>
    <col min="289" max="517" width="9" style="119"/>
    <col min="518" max="518" width="3" style="119" customWidth="1"/>
    <col min="519" max="519" width="4.125" style="119" customWidth="1"/>
    <col min="520" max="520" width="9.875" style="119" customWidth="1"/>
    <col min="521" max="521" width="6.25" style="119" customWidth="1"/>
    <col min="522" max="522" width="4.625" style="119" customWidth="1"/>
    <col min="523" max="524" width="4.5" style="119" customWidth="1"/>
    <col min="525" max="525" width="9" style="119"/>
    <col min="526" max="526" width="7.125" style="119" customWidth="1"/>
    <col min="527" max="530" width="5.625" style="119" customWidth="1"/>
    <col min="531" max="535" width="5.125" style="119" customWidth="1"/>
    <col min="536" max="541" width="5.5" style="119" customWidth="1"/>
    <col min="542" max="542" width="7" style="119" customWidth="1"/>
    <col min="543" max="543" width="30.5" style="119" customWidth="1"/>
    <col min="544" max="544" width="1.25" style="119" customWidth="1"/>
    <col min="545" max="773" width="9" style="119"/>
    <col min="774" max="774" width="3" style="119" customWidth="1"/>
    <col min="775" max="775" width="4.125" style="119" customWidth="1"/>
    <col min="776" max="776" width="9.875" style="119" customWidth="1"/>
    <col min="777" max="777" width="6.25" style="119" customWidth="1"/>
    <col min="778" max="778" width="4.625" style="119" customWidth="1"/>
    <col min="779" max="780" width="4.5" style="119" customWidth="1"/>
    <col min="781" max="781" width="9" style="119"/>
    <col min="782" max="782" width="7.125" style="119" customWidth="1"/>
    <col min="783" max="786" width="5.625" style="119" customWidth="1"/>
    <col min="787" max="791" width="5.125" style="119" customWidth="1"/>
    <col min="792" max="797" width="5.5" style="119" customWidth="1"/>
    <col min="798" max="798" width="7" style="119" customWidth="1"/>
    <col min="799" max="799" width="30.5" style="119" customWidth="1"/>
    <col min="800" max="800" width="1.25" style="119" customWidth="1"/>
    <col min="801" max="1029" width="9" style="119"/>
    <col min="1030" max="1030" width="3" style="119" customWidth="1"/>
    <col min="1031" max="1031" width="4.125" style="119" customWidth="1"/>
    <col min="1032" max="1032" width="9.875" style="119" customWidth="1"/>
    <col min="1033" max="1033" width="6.25" style="119" customWidth="1"/>
    <col min="1034" max="1034" width="4.625" style="119" customWidth="1"/>
    <col min="1035" max="1036" width="4.5" style="119" customWidth="1"/>
    <col min="1037" max="1037" width="9" style="119"/>
    <col min="1038" max="1038" width="7.125" style="119" customWidth="1"/>
    <col min="1039" max="1042" width="5.625" style="119" customWidth="1"/>
    <col min="1043" max="1047" width="5.125" style="119" customWidth="1"/>
    <col min="1048" max="1053" width="5.5" style="119" customWidth="1"/>
    <col min="1054" max="1054" width="7" style="119" customWidth="1"/>
    <col min="1055" max="1055" width="30.5" style="119" customWidth="1"/>
    <col min="1056" max="1056" width="1.25" style="119" customWidth="1"/>
    <col min="1057" max="1285" width="9" style="119"/>
    <col min="1286" max="1286" width="3" style="119" customWidth="1"/>
    <col min="1287" max="1287" width="4.125" style="119" customWidth="1"/>
    <col min="1288" max="1288" width="9.875" style="119" customWidth="1"/>
    <col min="1289" max="1289" width="6.25" style="119" customWidth="1"/>
    <col min="1290" max="1290" width="4.625" style="119" customWidth="1"/>
    <col min="1291" max="1292" width="4.5" style="119" customWidth="1"/>
    <col min="1293" max="1293" width="9" style="119"/>
    <col min="1294" max="1294" width="7.125" style="119" customWidth="1"/>
    <col min="1295" max="1298" width="5.625" style="119" customWidth="1"/>
    <col min="1299" max="1303" width="5.125" style="119" customWidth="1"/>
    <col min="1304" max="1309" width="5.5" style="119" customWidth="1"/>
    <col min="1310" max="1310" width="7" style="119" customWidth="1"/>
    <col min="1311" max="1311" width="30.5" style="119" customWidth="1"/>
    <col min="1312" max="1312" width="1.25" style="119" customWidth="1"/>
    <col min="1313" max="1541" width="9" style="119"/>
    <col min="1542" max="1542" width="3" style="119" customWidth="1"/>
    <col min="1543" max="1543" width="4.125" style="119" customWidth="1"/>
    <col min="1544" max="1544" width="9.875" style="119" customWidth="1"/>
    <col min="1545" max="1545" width="6.25" style="119" customWidth="1"/>
    <col min="1546" max="1546" width="4.625" style="119" customWidth="1"/>
    <col min="1547" max="1548" width="4.5" style="119" customWidth="1"/>
    <col min="1549" max="1549" width="9" style="119"/>
    <col min="1550" max="1550" width="7.125" style="119" customWidth="1"/>
    <col min="1551" max="1554" width="5.625" style="119" customWidth="1"/>
    <col min="1555" max="1559" width="5.125" style="119" customWidth="1"/>
    <col min="1560" max="1565" width="5.5" style="119" customWidth="1"/>
    <col min="1566" max="1566" width="7" style="119" customWidth="1"/>
    <col min="1567" max="1567" width="30.5" style="119" customWidth="1"/>
    <col min="1568" max="1568" width="1.25" style="119" customWidth="1"/>
    <col min="1569" max="1797" width="9" style="119"/>
    <col min="1798" max="1798" width="3" style="119" customWidth="1"/>
    <col min="1799" max="1799" width="4.125" style="119" customWidth="1"/>
    <col min="1800" max="1800" width="9.875" style="119" customWidth="1"/>
    <col min="1801" max="1801" width="6.25" style="119" customWidth="1"/>
    <col min="1802" max="1802" width="4.625" style="119" customWidth="1"/>
    <col min="1803" max="1804" width="4.5" style="119" customWidth="1"/>
    <col min="1805" max="1805" width="9" style="119"/>
    <col min="1806" max="1806" width="7.125" style="119" customWidth="1"/>
    <col min="1807" max="1810" width="5.625" style="119" customWidth="1"/>
    <col min="1811" max="1815" width="5.125" style="119" customWidth="1"/>
    <col min="1816" max="1821" width="5.5" style="119" customWidth="1"/>
    <col min="1822" max="1822" width="7" style="119" customWidth="1"/>
    <col min="1823" max="1823" width="30.5" style="119" customWidth="1"/>
    <col min="1824" max="1824" width="1.25" style="119" customWidth="1"/>
    <col min="1825" max="2053" width="9" style="119"/>
    <col min="2054" max="2054" width="3" style="119" customWidth="1"/>
    <col min="2055" max="2055" width="4.125" style="119" customWidth="1"/>
    <col min="2056" max="2056" width="9.875" style="119" customWidth="1"/>
    <col min="2057" max="2057" width="6.25" style="119" customWidth="1"/>
    <col min="2058" max="2058" width="4.625" style="119" customWidth="1"/>
    <col min="2059" max="2060" width="4.5" style="119" customWidth="1"/>
    <col min="2061" max="2061" width="9" style="119"/>
    <col min="2062" max="2062" width="7.125" style="119" customWidth="1"/>
    <col min="2063" max="2066" width="5.625" style="119" customWidth="1"/>
    <col min="2067" max="2071" width="5.125" style="119" customWidth="1"/>
    <col min="2072" max="2077" width="5.5" style="119" customWidth="1"/>
    <col min="2078" max="2078" width="7" style="119" customWidth="1"/>
    <col min="2079" max="2079" width="30.5" style="119" customWidth="1"/>
    <col min="2080" max="2080" width="1.25" style="119" customWidth="1"/>
    <col min="2081" max="2309" width="9" style="119"/>
    <col min="2310" max="2310" width="3" style="119" customWidth="1"/>
    <col min="2311" max="2311" width="4.125" style="119" customWidth="1"/>
    <col min="2312" max="2312" width="9.875" style="119" customWidth="1"/>
    <col min="2313" max="2313" width="6.25" style="119" customWidth="1"/>
    <col min="2314" max="2314" width="4.625" style="119" customWidth="1"/>
    <col min="2315" max="2316" width="4.5" style="119" customWidth="1"/>
    <col min="2317" max="2317" width="9" style="119"/>
    <col min="2318" max="2318" width="7.125" style="119" customWidth="1"/>
    <col min="2319" max="2322" width="5.625" style="119" customWidth="1"/>
    <col min="2323" max="2327" width="5.125" style="119" customWidth="1"/>
    <col min="2328" max="2333" width="5.5" style="119" customWidth="1"/>
    <col min="2334" max="2334" width="7" style="119" customWidth="1"/>
    <col min="2335" max="2335" width="30.5" style="119" customWidth="1"/>
    <col min="2336" max="2336" width="1.25" style="119" customWidth="1"/>
    <col min="2337" max="2565" width="9" style="119"/>
    <col min="2566" max="2566" width="3" style="119" customWidth="1"/>
    <col min="2567" max="2567" width="4.125" style="119" customWidth="1"/>
    <col min="2568" max="2568" width="9.875" style="119" customWidth="1"/>
    <col min="2569" max="2569" width="6.25" style="119" customWidth="1"/>
    <col min="2570" max="2570" width="4.625" style="119" customWidth="1"/>
    <col min="2571" max="2572" width="4.5" style="119" customWidth="1"/>
    <col min="2573" max="2573" width="9" style="119"/>
    <col min="2574" max="2574" width="7.125" style="119" customWidth="1"/>
    <col min="2575" max="2578" width="5.625" style="119" customWidth="1"/>
    <col min="2579" max="2583" width="5.125" style="119" customWidth="1"/>
    <col min="2584" max="2589" width="5.5" style="119" customWidth="1"/>
    <col min="2590" max="2590" width="7" style="119" customWidth="1"/>
    <col min="2591" max="2591" width="30.5" style="119" customWidth="1"/>
    <col min="2592" max="2592" width="1.25" style="119" customWidth="1"/>
    <col min="2593" max="2821" width="9" style="119"/>
    <col min="2822" max="2822" width="3" style="119" customWidth="1"/>
    <col min="2823" max="2823" width="4.125" style="119" customWidth="1"/>
    <col min="2824" max="2824" width="9.875" style="119" customWidth="1"/>
    <col min="2825" max="2825" width="6.25" style="119" customWidth="1"/>
    <col min="2826" max="2826" width="4.625" style="119" customWidth="1"/>
    <col min="2827" max="2828" width="4.5" style="119" customWidth="1"/>
    <col min="2829" max="2829" width="9" style="119"/>
    <col min="2830" max="2830" width="7.125" style="119" customWidth="1"/>
    <col min="2831" max="2834" width="5.625" style="119" customWidth="1"/>
    <col min="2835" max="2839" width="5.125" style="119" customWidth="1"/>
    <col min="2840" max="2845" width="5.5" style="119" customWidth="1"/>
    <col min="2846" max="2846" width="7" style="119" customWidth="1"/>
    <col min="2847" max="2847" width="30.5" style="119" customWidth="1"/>
    <col min="2848" max="2848" width="1.25" style="119" customWidth="1"/>
    <col min="2849" max="3077" width="9" style="119"/>
    <col min="3078" max="3078" width="3" style="119" customWidth="1"/>
    <col min="3079" max="3079" width="4.125" style="119" customWidth="1"/>
    <col min="3080" max="3080" width="9.875" style="119" customWidth="1"/>
    <col min="3081" max="3081" width="6.25" style="119" customWidth="1"/>
    <col min="3082" max="3082" width="4.625" style="119" customWidth="1"/>
    <col min="3083" max="3084" width="4.5" style="119" customWidth="1"/>
    <col min="3085" max="3085" width="9" style="119"/>
    <col min="3086" max="3086" width="7.125" style="119" customWidth="1"/>
    <col min="3087" max="3090" width="5.625" style="119" customWidth="1"/>
    <col min="3091" max="3095" width="5.125" style="119" customWidth="1"/>
    <col min="3096" max="3101" width="5.5" style="119" customWidth="1"/>
    <col min="3102" max="3102" width="7" style="119" customWidth="1"/>
    <col min="3103" max="3103" width="30.5" style="119" customWidth="1"/>
    <col min="3104" max="3104" width="1.25" style="119" customWidth="1"/>
    <col min="3105" max="3333" width="9" style="119"/>
    <col min="3334" max="3334" width="3" style="119" customWidth="1"/>
    <col min="3335" max="3335" width="4.125" style="119" customWidth="1"/>
    <col min="3336" max="3336" width="9.875" style="119" customWidth="1"/>
    <col min="3337" max="3337" width="6.25" style="119" customWidth="1"/>
    <col min="3338" max="3338" width="4.625" style="119" customWidth="1"/>
    <col min="3339" max="3340" width="4.5" style="119" customWidth="1"/>
    <col min="3341" max="3341" width="9" style="119"/>
    <col min="3342" max="3342" width="7.125" style="119" customWidth="1"/>
    <col min="3343" max="3346" width="5.625" style="119" customWidth="1"/>
    <col min="3347" max="3351" width="5.125" style="119" customWidth="1"/>
    <col min="3352" max="3357" width="5.5" style="119" customWidth="1"/>
    <col min="3358" max="3358" width="7" style="119" customWidth="1"/>
    <col min="3359" max="3359" width="30.5" style="119" customWidth="1"/>
    <col min="3360" max="3360" width="1.25" style="119" customWidth="1"/>
    <col min="3361" max="3589" width="9" style="119"/>
    <col min="3590" max="3590" width="3" style="119" customWidth="1"/>
    <col min="3591" max="3591" width="4.125" style="119" customWidth="1"/>
    <col min="3592" max="3592" width="9.875" style="119" customWidth="1"/>
    <col min="3593" max="3593" width="6.25" style="119" customWidth="1"/>
    <col min="3594" max="3594" width="4.625" style="119" customWidth="1"/>
    <col min="3595" max="3596" width="4.5" style="119" customWidth="1"/>
    <col min="3597" max="3597" width="9" style="119"/>
    <col min="3598" max="3598" width="7.125" style="119" customWidth="1"/>
    <col min="3599" max="3602" width="5.625" style="119" customWidth="1"/>
    <col min="3603" max="3607" width="5.125" style="119" customWidth="1"/>
    <col min="3608" max="3613" width="5.5" style="119" customWidth="1"/>
    <col min="3614" max="3614" width="7" style="119" customWidth="1"/>
    <col min="3615" max="3615" width="30.5" style="119" customWidth="1"/>
    <col min="3616" max="3616" width="1.25" style="119" customWidth="1"/>
    <col min="3617" max="3845" width="9" style="119"/>
    <col min="3846" max="3846" width="3" style="119" customWidth="1"/>
    <col min="3847" max="3847" width="4.125" style="119" customWidth="1"/>
    <col min="3848" max="3848" width="9.875" style="119" customWidth="1"/>
    <col min="3849" max="3849" width="6.25" style="119" customWidth="1"/>
    <col min="3850" max="3850" width="4.625" style="119" customWidth="1"/>
    <col min="3851" max="3852" width="4.5" style="119" customWidth="1"/>
    <col min="3853" max="3853" width="9" style="119"/>
    <col min="3854" max="3854" width="7.125" style="119" customWidth="1"/>
    <col min="3855" max="3858" width="5.625" style="119" customWidth="1"/>
    <col min="3859" max="3863" width="5.125" style="119" customWidth="1"/>
    <col min="3864" max="3869" width="5.5" style="119" customWidth="1"/>
    <col min="3870" max="3870" width="7" style="119" customWidth="1"/>
    <col min="3871" max="3871" width="30.5" style="119" customWidth="1"/>
    <col min="3872" max="3872" width="1.25" style="119" customWidth="1"/>
    <col min="3873" max="4101" width="9" style="119"/>
    <col min="4102" max="4102" width="3" style="119" customWidth="1"/>
    <col min="4103" max="4103" width="4.125" style="119" customWidth="1"/>
    <col min="4104" max="4104" width="9.875" style="119" customWidth="1"/>
    <col min="4105" max="4105" width="6.25" style="119" customWidth="1"/>
    <col min="4106" max="4106" width="4.625" style="119" customWidth="1"/>
    <col min="4107" max="4108" width="4.5" style="119" customWidth="1"/>
    <col min="4109" max="4109" width="9" style="119"/>
    <col min="4110" max="4110" width="7.125" style="119" customWidth="1"/>
    <col min="4111" max="4114" width="5.625" style="119" customWidth="1"/>
    <col min="4115" max="4119" width="5.125" style="119" customWidth="1"/>
    <col min="4120" max="4125" width="5.5" style="119" customWidth="1"/>
    <col min="4126" max="4126" width="7" style="119" customWidth="1"/>
    <col min="4127" max="4127" width="30.5" style="119" customWidth="1"/>
    <col min="4128" max="4128" width="1.25" style="119" customWidth="1"/>
    <col min="4129" max="4357" width="9" style="119"/>
    <col min="4358" max="4358" width="3" style="119" customWidth="1"/>
    <col min="4359" max="4359" width="4.125" style="119" customWidth="1"/>
    <col min="4360" max="4360" width="9.875" style="119" customWidth="1"/>
    <col min="4361" max="4361" width="6.25" style="119" customWidth="1"/>
    <col min="4362" max="4362" width="4.625" style="119" customWidth="1"/>
    <col min="4363" max="4364" width="4.5" style="119" customWidth="1"/>
    <col min="4365" max="4365" width="9" style="119"/>
    <col min="4366" max="4366" width="7.125" style="119" customWidth="1"/>
    <col min="4367" max="4370" width="5.625" style="119" customWidth="1"/>
    <col min="4371" max="4375" width="5.125" style="119" customWidth="1"/>
    <col min="4376" max="4381" width="5.5" style="119" customWidth="1"/>
    <col min="4382" max="4382" width="7" style="119" customWidth="1"/>
    <col min="4383" max="4383" width="30.5" style="119" customWidth="1"/>
    <col min="4384" max="4384" width="1.25" style="119" customWidth="1"/>
    <col min="4385" max="4613" width="9" style="119"/>
    <col min="4614" max="4614" width="3" style="119" customWidth="1"/>
    <col min="4615" max="4615" width="4.125" style="119" customWidth="1"/>
    <col min="4616" max="4616" width="9.875" style="119" customWidth="1"/>
    <col min="4617" max="4617" width="6.25" style="119" customWidth="1"/>
    <col min="4618" max="4618" width="4.625" style="119" customWidth="1"/>
    <col min="4619" max="4620" width="4.5" style="119" customWidth="1"/>
    <col min="4621" max="4621" width="9" style="119"/>
    <col min="4622" max="4622" width="7.125" style="119" customWidth="1"/>
    <col min="4623" max="4626" width="5.625" style="119" customWidth="1"/>
    <col min="4627" max="4631" width="5.125" style="119" customWidth="1"/>
    <col min="4632" max="4637" width="5.5" style="119" customWidth="1"/>
    <col min="4638" max="4638" width="7" style="119" customWidth="1"/>
    <col min="4639" max="4639" width="30.5" style="119" customWidth="1"/>
    <col min="4640" max="4640" width="1.25" style="119" customWidth="1"/>
    <col min="4641" max="4869" width="9" style="119"/>
    <col min="4870" max="4870" width="3" style="119" customWidth="1"/>
    <col min="4871" max="4871" width="4.125" style="119" customWidth="1"/>
    <col min="4872" max="4872" width="9.875" style="119" customWidth="1"/>
    <col min="4873" max="4873" width="6.25" style="119" customWidth="1"/>
    <col min="4874" max="4874" width="4.625" style="119" customWidth="1"/>
    <col min="4875" max="4876" width="4.5" style="119" customWidth="1"/>
    <col min="4877" max="4877" width="9" style="119"/>
    <col min="4878" max="4878" width="7.125" style="119" customWidth="1"/>
    <col min="4879" max="4882" width="5.625" style="119" customWidth="1"/>
    <col min="4883" max="4887" width="5.125" style="119" customWidth="1"/>
    <col min="4888" max="4893" width="5.5" style="119" customWidth="1"/>
    <col min="4894" max="4894" width="7" style="119" customWidth="1"/>
    <col min="4895" max="4895" width="30.5" style="119" customWidth="1"/>
    <col min="4896" max="4896" width="1.25" style="119" customWidth="1"/>
    <col min="4897" max="5125" width="9" style="119"/>
    <col min="5126" max="5126" width="3" style="119" customWidth="1"/>
    <col min="5127" max="5127" width="4.125" style="119" customWidth="1"/>
    <col min="5128" max="5128" width="9.875" style="119" customWidth="1"/>
    <col min="5129" max="5129" width="6.25" style="119" customWidth="1"/>
    <col min="5130" max="5130" width="4.625" style="119" customWidth="1"/>
    <col min="5131" max="5132" width="4.5" style="119" customWidth="1"/>
    <col min="5133" max="5133" width="9" style="119"/>
    <col min="5134" max="5134" width="7.125" style="119" customWidth="1"/>
    <col min="5135" max="5138" width="5.625" style="119" customWidth="1"/>
    <col min="5139" max="5143" width="5.125" style="119" customWidth="1"/>
    <col min="5144" max="5149" width="5.5" style="119" customWidth="1"/>
    <col min="5150" max="5150" width="7" style="119" customWidth="1"/>
    <col min="5151" max="5151" width="30.5" style="119" customWidth="1"/>
    <col min="5152" max="5152" width="1.25" style="119" customWidth="1"/>
    <col min="5153" max="5381" width="9" style="119"/>
    <col min="5382" max="5382" width="3" style="119" customWidth="1"/>
    <col min="5383" max="5383" width="4.125" style="119" customWidth="1"/>
    <col min="5384" max="5384" width="9.875" style="119" customWidth="1"/>
    <col min="5385" max="5385" width="6.25" style="119" customWidth="1"/>
    <col min="5386" max="5386" width="4.625" style="119" customWidth="1"/>
    <col min="5387" max="5388" width="4.5" style="119" customWidth="1"/>
    <col min="5389" max="5389" width="9" style="119"/>
    <col min="5390" max="5390" width="7.125" style="119" customWidth="1"/>
    <col min="5391" max="5394" width="5.625" style="119" customWidth="1"/>
    <col min="5395" max="5399" width="5.125" style="119" customWidth="1"/>
    <col min="5400" max="5405" width="5.5" style="119" customWidth="1"/>
    <col min="5406" max="5406" width="7" style="119" customWidth="1"/>
    <col min="5407" max="5407" width="30.5" style="119" customWidth="1"/>
    <col min="5408" max="5408" width="1.25" style="119" customWidth="1"/>
    <col min="5409" max="5637" width="9" style="119"/>
    <col min="5638" max="5638" width="3" style="119" customWidth="1"/>
    <col min="5639" max="5639" width="4.125" style="119" customWidth="1"/>
    <col min="5640" max="5640" width="9.875" style="119" customWidth="1"/>
    <col min="5641" max="5641" width="6.25" style="119" customWidth="1"/>
    <col min="5642" max="5642" width="4.625" style="119" customWidth="1"/>
    <col min="5643" max="5644" width="4.5" style="119" customWidth="1"/>
    <col min="5645" max="5645" width="9" style="119"/>
    <col min="5646" max="5646" width="7.125" style="119" customWidth="1"/>
    <col min="5647" max="5650" width="5.625" style="119" customWidth="1"/>
    <col min="5651" max="5655" width="5.125" style="119" customWidth="1"/>
    <col min="5656" max="5661" width="5.5" style="119" customWidth="1"/>
    <col min="5662" max="5662" width="7" style="119" customWidth="1"/>
    <col min="5663" max="5663" width="30.5" style="119" customWidth="1"/>
    <col min="5664" max="5664" width="1.25" style="119" customWidth="1"/>
    <col min="5665" max="5893" width="9" style="119"/>
    <col min="5894" max="5894" width="3" style="119" customWidth="1"/>
    <col min="5895" max="5895" width="4.125" style="119" customWidth="1"/>
    <col min="5896" max="5896" width="9.875" style="119" customWidth="1"/>
    <col min="5897" max="5897" width="6.25" style="119" customWidth="1"/>
    <col min="5898" max="5898" width="4.625" style="119" customWidth="1"/>
    <col min="5899" max="5900" width="4.5" style="119" customWidth="1"/>
    <col min="5901" max="5901" width="9" style="119"/>
    <col min="5902" max="5902" width="7.125" style="119" customWidth="1"/>
    <col min="5903" max="5906" width="5.625" style="119" customWidth="1"/>
    <col min="5907" max="5911" width="5.125" style="119" customWidth="1"/>
    <col min="5912" max="5917" width="5.5" style="119" customWidth="1"/>
    <col min="5918" max="5918" width="7" style="119" customWidth="1"/>
    <col min="5919" max="5919" width="30.5" style="119" customWidth="1"/>
    <col min="5920" max="5920" width="1.25" style="119" customWidth="1"/>
    <col min="5921" max="6149" width="9" style="119"/>
    <col min="6150" max="6150" width="3" style="119" customWidth="1"/>
    <col min="6151" max="6151" width="4.125" style="119" customWidth="1"/>
    <col min="6152" max="6152" width="9.875" style="119" customWidth="1"/>
    <col min="6153" max="6153" width="6.25" style="119" customWidth="1"/>
    <col min="6154" max="6154" width="4.625" style="119" customWidth="1"/>
    <col min="6155" max="6156" width="4.5" style="119" customWidth="1"/>
    <col min="6157" max="6157" width="9" style="119"/>
    <col min="6158" max="6158" width="7.125" style="119" customWidth="1"/>
    <col min="6159" max="6162" width="5.625" style="119" customWidth="1"/>
    <col min="6163" max="6167" width="5.125" style="119" customWidth="1"/>
    <col min="6168" max="6173" width="5.5" style="119" customWidth="1"/>
    <col min="6174" max="6174" width="7" style="119" customWidth="1"/>
    <col min="6175" max="6175" width="30.5" style="119" customWidth="1"/>
    <col min="6176" max="6176" width="1.25" style="119" customWidth="1"/>
    <col min="6177" max="6405" width="9" style="119"/>
    <col min="6406" max="6406" width="3" style="119" customWidth="1"/>
    <col min="6407" max="6407" width="4.125" style="119" customWidth="1"/>
    <col min="6408" max="6408" width="9.875" style="119" customWidth="1"/>
    <col min="6409" max="6409" width="6.25" style="119" customWidth="1"/>
    <col min="6410" max="6410" width="4.625" style="119" customWidth="1"/>
    <col min="6411" max="6412" width="4.5" style="119" customWidth="1"/>
    <col min="6413" max="6413" width="9" style="119"/>
    <col min="6414" max="6414" width="7.125" style="119" customWidth="1"/>
    <col min="6415" max="6418" width="5.625" style="119" customWidth="1"/>
    <col min="6419" max="6423" width="5.125" style="119" customWidth="1"/>
    <col min="6424" max="6429" width="5.5" style="119" customWidth="1"/>
    <col min="6430" max="6430" width="7" style="119" customWidth="1"/>
    <col min="6431" max="6431" width="30.5" style="119" customWidth="1"/>
    <col min="6432" max="6432" width="1.25" style="119" customWidth="1"/>
    <col min="6433" max="6661" width="9" style="119"/>
    <col min="6662" max="6662" width="3" style="119" customWidth="1"/>
    <col min="6663" max="6663" width="4.125" style="119" customWidth="1"/>
    <col min="6664" max="6664" width="9.875" style="119" customWidth="1"/>
    <col min="6665" max="6665" width="6.25" style="119" customWidth="1"/>
    <col min="6666" max="6666" width="4.625" style="119" customWidth="1"/>
    <col min="6667" max="6668" width="4.5" style="119" customWidth="1"/>
    <col min="6669" max="6669" width="9" style="119"/>
    <col min="6670" max="6670" width="7.125" style="119" customWidth="1"/>
    <col min="6671" max="6674" width="5.625" style="119" customWidth="1"/>
    <col min="6675" max="6679" width="5.125" style="119" customWidth="1"/>
    <col min="6680" max="6685" width="5.5" style="119" customWidth="1"/>
    <col min="6686" max="6686" width="7" style="119" customWidth="1"/>
    <col min="6687" max="6687" width="30.5" style="119" customWidth="1"/>
    <col min="6688" max="6688" width="1.25" style="119" customWidth="1"/>
    <col min="6689" max="6917" width="9" style="119"/>
    <col min="6918" max="6918" width="3" style="119" customWidth="1"/>
    <col min="6919" max="6919" width="4.125" style="119" customWidth="1"/>
    <col min="6920" max="6920" width="9.875" style="119" customWidth="1"/>
    <col min="6921" max="6921" width="6.25" style="119" customWidth="1"/>
    <col min="6922" max="6922" width="4.625" style="119" customWidth="1"/>
    <col min="6923" max="6924" width="4.5" style="119" customWidth="1"/>
    <col min="6925" max="6925" width="9" style="119"/>
    <col min="6926" max="6926" width="7.125" style="119" customWidth="1"/>
    <col min="6927" max="6930" width="5.625" style="119" customWidth="1"/>
    <col min="6931" max="6935" width="5.125" style="119" customWidth="1"/>
    <col min="6936" max="6941" width="5.5" style="119" customWidth="1"/>
    <col min="6942" max="6942" width="7" style="119" customWidth="1"/>
    <col min="6943" max="6943" width="30.5" style="119" customWidth="1"/>
    <col min="6944" max="6944" width="1.25" style="119" customWidth="1"/>
    <col min="6945" max="7173" width="9" style="119"/>
    <col min="7174" max="7174" width="3" style="119" customWidth="1"/>
    <col min="7175" max="7175" width="4.125" style="119" customWidth="1"/>
    <col min="7176" max="7176" width="9.875" style="119" customWidth="1"/>
    <col min="7177" max="7177" width="6.25" style="119" customWidth="1"/>
    <col min="7178" max="7178" width="4.625" style="119" customWidth="1"/>
    <col min="7179" max="7180" width="4.5" style="119" customWidth="1"/>
    <col min="7181" max="7181" width="9" style="119"/>
    <col min="7182" max="7182" width="7.125" style="119" customWidth="1"/>
    <col min="7183" max="7186" width="5.625" style="119" customWidth="1"/>
    <col min="7187" max="7191" width="5.125" style="119" customWidth="1"/>
    <col min="7192" max="7197" width="5.5" style="119" customWidth="1"/>
    <col min="7198" max="7198" width="7" style="119" customWidth="1"/>
    <col min="7199" max="7199" width="30.5" style="119" customWidth="1"/>
    <col min="7200" max="7200" width="1.25" style="119" customWidth="1"/>
    <col min="7201" max="7429" width="9" style="119"/>
    <col min="7430" max="7430" width="3" style="119" customWidth="1"/>
    <col min="7431" max="7431" width="4.125" style="119" customWidth="1"/>
    <col min="7432" max="7432" width="9.875" style="119" customWidth="1"/>
    <col min="7433" max="7433" width="6.25" style="119" customWidth="1"/>
    <col min="7434" max="7434" width="4.625" style="119" customWidth="1"/>
    <col min="7435" max="7436" width="4.5" style="119" customWidth="1"/>
    <col min="7437" max="7437" width="9" style="119"/>
    <col min="7438" max="7438" width="7.125" style="119" customWidth="1"/>
    <col min="7439" max="7442" width="5.625" style="119" customWidth="1"/>
    <col min="7443" max="7447" width="5.125" style="119" customWidth="1"/>
    <col min="7448" max="7453" width="5.5" style="119" customWidth="1"/>
    <col min="7454" max="7454" width="7" style="119" customWidth="1"/>
    <col min="7455" max="7455" width="30.5" style="119" customWidth="1"/>
    <col min="7456" max="7456" width="1.25" style="119" customWidth="1"/>
    <col min="7457" max="7685" width="9" style="119"/>
    <col min="7686" max="7686" width="3" style="119" customWidth="1"/>
    <col min="7687" max="7687" width="4.125" style="119" customWidth="1"/>
    <col min="7688" max="7688" width="9.875" style="119" customWidth="1"/>
    <col min="7689" max="7689" width="6.25" style="119" customWidth="1"/>
    <col min="7690" max="7690" width="4.625" style="119" customWidth="1"/>
    <col min="7691" max="7692" width="4.5" style="119" customWidth="1"/>
    <col min="7693" max="7693" width="9" style="119"/>
    <col min="7694" max="7694" width="7.125" style="119" customWidth="1"/>
    <col min="7695" max="7698" width="5.625" style="119" customWidth="1"/>
    <col min="7699" max="7703" width="5.125" style="119" customWidth="1"/>
    <col min="7704" max="7709" width="5.5" style="119" customWidth="1"/>
    <col min="7710" max="7710" width="7" style="119" customWidth="1"/>
    <col min="7711" max="7711" width="30.5" style="119" customWidth="1"/>
    <col min="7712" max="7712" width="1.25" style="119" customWidth="1"/>
    <col min="7713" max="7941" width="9" style="119"/>
    <col min="7942" max="7942" width="3" style="119" customWidth="1"/>
    <col min="7943" max="7943" width="4.125" style="119" customWidth="1"/>
    <col min="7944" max="7944" width="9.875" style="119" customWidth="1"/>
    <col min="7945" max="7945" width="6.25" style="119" customWidth="1"/>
    <col min="7946" max="7946" width="4.625" style="119" customWidth="1"/>
    <col min="7947" max="7948" width="4.5" style="119" customWidth="1"/>
    <col min="7949" max="7949" width="9" style="119"/>
    <col min="7950" max="7950" width="7.125" style="119" customWidth="1"/>
    <col min="7951" max="7954" width="5.625" style="119" customWidth="1"/>
    <col min="7955" max="7959" width="5.125" style="119" customWidth="1"/>
    <col min="7960" max="7965" width="5.5" style="119" customWidth="1"/>
    <col min="7966" max="7966" width="7" style="119" customWidth="1"/>
    <col min="7967" max="7967" width="30.5" style="119" customWidth="1"/>
    <col min="7968" max="7968" width="1.25" style="119" customWidth="1"/>
    <col min="7969" max="8197" width="9" style="119"/>
    <col min="8198" max="8198" width="3" style="119" customWidth="1"/>
    <col min="8199" max="8199" width="4.125" style="119" customWidth="1"/>
    <col min="8200" max="8200" width="9.875" style="119" customWidth="1"/>
    <col min="8201" max="8201" width="6.25" style="119" customWidth="1"/>
    <col min="8202" max="8202" width="4.625" style="119" customWidth="1"/>
    <col min="8203" max="8204" width="4.5" style="119" customWidth="1"/>
    <col min="8205" max="8205" width="9" style="119"/>
    <col min="8206" max="8206" width="7.125" style="119" customWidth="1"/>
    <col min="8207" max="8210" width="5.625" style="119" customWidth="1"/>
    <col min="8211" max="8215" width="5.125" style="119" customWidth="1"/>
    <col min="8216" max="8221" width="5.5" style="119" customWidth="1"/>
    <col min="8222" max="8222" width="7" style="119" customWidth="1"/>
    <col min="8223" max="8223" width="30.5" style="119" customWidth="1"/>
    <col min="8224" max="8224" width="1.25" style="119" customWidth="1"/>
    <col min="8225" max="8453" width="9" style="119"/>
    <col min="8454" max="8454" width="3" style="119" customWidth="1"/>
    <col min="8455" max="8455" width="4.125" style="119" customWidth="1"/>
    <col min="8456" max="8456" width="9.875" style="119" customWidth="1"/>
    <col min="8457" max="8457" width="6.25" style="119" customWidth="1"/>
    <col min="8458" max="8458" width="4.625" style="119" customWidth="1"/>
    <col min="8459" max="8460" width="4.5" style="119" customWidth="1"/>
    <col min="8461" max="8461" width="9" style="119"/>
    <col min="8462" max="8462" width="7.125" style="119" customWidth="1"/>
    <col min="8463" max="8466" width="5.625" style="119" customWidth="1"/>
    <col min="8467" max="8471" width="5.125" style="119" customWidth="1"/>
    <col min="8472" max="8477" width="5.5" style="119" customWidth="1"/>
    <col min="8478" max="8478" width="7" style="119" customWidth="1"/>
    <col min="8479" max="8479" width="30.5" style="119" customWidth="1"/>
    <col min="8480" max="8480" width="1.25" style="119" customWidth="1"/>
    <col min="8481" max="8709" width="9" style="119"/>
    <col min="8710" max="8710" width="3" style="119" customWidth="1"/>
    <col min="8711" max="8711" width="4.125" style="119" customWidth="1"/>
    <col min="8712" max="8712" width="9.875" style="119" customWidth="1"/>
    <col min="8713" max="8713" width="6.25" style="119" customWidth="1"/>
    <col min="8714" max="8714" width="4.625" style="119" customWidth="1"/>
    <col min="8715" max="8716" width="4.5" style="119" customWidth="1"/>
    <col min="8717" max="8717" width="9" style="119"/>
    <col min="8718" max="8718" width="7.125" style="119" customWidth="1"/>
    <col min="8719" max="8722" width="5.625" style="119" customWidth="1"/>
    <col min="8723" max="8727" width="5.125" style="119" customWidth="1"/>
    <col min="8728" max="8733" width="5.5" style="119" customWidth="1"/>
    <col min="8734" max="8734" width="7" style="119" customWidth="1"/>
    <col min="8735" max="8735" width="30.5" style="119" customWidth="1"/>
    <col min="8736" max="8736" width="1.25" style="119" customWidth="1"/>
    <col min="8737" max="8965" width="9" style="119"/>
    <col min="8966" max="8966" width="3" style="119" customWidth="1"/>
    <col min="8967" max="8967" width="4.125" style="119" customWidth="1"/>
    <col min="8968" max="8968" width="9.875" style="119" customWidth="1"/>
    <col min="8969" max="8969" width="6.25" style="119" customWidth="1"/>
    <col min="8970" max="8970" width="4.625" style="119" customWidth="1"/>
    <col min="8971" max="8972" width="4.5" style="119" customWidth="1"/>
    <col min="8973" max="8973" width="9" style="119"/>
    <col min="8974" max="8974" width="7.125" style="119" customWidth="1"/>
    <col min="8975" max="8978" width="5.625" style="119" customWidth="1"/>
    <col min="8979" max="8983" width="5.125" style="119" customWidth="1"/>
    <col min="8984" max="8989" width="5.5" style="119" customWidth="1"/>
    <col min="8990" max="8990" width="7" style="119" customWidth="1"/>
    <col min="8991" max="8991" width="30.5" style="119" customWidth="1"/>
    <col min="8992" max="8992" width="1.25" style="119" customWidth="1"/>
    <col min="8993" max="9221" width="9" style="119"/>
    <col min="9222" max="9222" width="3" style="119" customWidth="1"/>
    <col min="9223" max="9223" width="4.125" style="119" customWidth="1"/>
    <col min="9224" max="9224" width="9.875" style="119" customWidth="1"/>
    <col min="9225" max="9225" width="6.25" style="119" customWidth="1"/>
    <col min="9226" max="9226" width="4.625" style="119" customWidth="1"/>
    <col min="9227" max="9228" width="4.5" style="119" customWidth="1"/>
    <col min="9229" max="9229" width="9" style="119"/>
    <col min="9230" max="9230" width="7.125" style="119" customWidth="1"/>
    <col min="9231" max="9234" width="5.625" style="119" customWidth="1"/>
    <col min="9235" max="9239" width="5.125" style="119" customWidth="1"/>
    <col min="9240" max="9245" width="5.5" style="119" customWidth="1"/>
    <col min="9246" max="9246" width="7" style="119" customWidth="1"/>
    <col min="9247" max="9247" width="30.5" style="119" customWidth="1"/>
    <col min="9248" max="9248" width="1.25" style="119" customWidth="1"/>
    <col min="9249" max="9477" width="9" style="119"/>
    <col min="9478" max="9478" width="3" style="119" customWidth="1"/>
    <col min="9479" max="9479" width="4.125" style="119" customWidth="1"/>
    <col min="9480" max="9480" width="9.875" style="119" customWidth="1"/>
    <col min="9481" max="9481" width="6.25" style="119" customWidth="1"/>
    <col min="9482" max="9482" width="4.625" style="119" customWidth="1"/>
    <col min="9483" max="9484" width="4.5" style="119" customWidth="1"/>
    <col min="9485" max="9485" width="9" style="119"/>
    <col min="9486" max="9486" width="7.125" style="119" customWidth="1"/>
    <col min="9487" max="9490" width="5.625" style="119" customWidth="1"/>
    <col min="9491" max="9495" width="5.125" style="119" customWidth="1"/>
    <col min="9496" max="9501" width="5.5" style="119" customWidth="1"/>
    <col min="9502" max="9502" width="7" style="119" customWidth="1"/>
    <col min="9503" max="9503" width="30.5" style="119" customWidth="1"/>
    <col min="9504" max="9504" width="1.25" style="119" customWidth="1"/>
    <col min="9505" max="9733" width="9" style="119"/>
    <col min="9734" max="9734" width="3" style="119" customWidth="1"/>
    <col min="9735" max="9735" width="4.125" style="119" customWidth="1"/>
    <col min="9736" max="9736" width="9.875" style="119" customWidth="1"/>
    <col min="9737" max="9737" width="6.25" style="119" customWidth="1"/>
    <col min="9738" max="9738" width="4.625" style="119" customWidth="1"/>
    <col min="9739" max="9740" width="4.5" style="119" customWidth="1"/>
    <col min="9741" max="9741" width="9" style="119"/>
    <col min="9742" max="9742" width="7.125" style="119" customWidth="1"/>
    <col min="9743" max="9746" width="5.625" style="119" customWidth="1"/>
    <col min="9747" max="9751" width="5.125" style="119" customWidth="1"/>
    <col min="9752" max="9757" width="5.5" style="119" customWidth="1"/>
    <col min="9758" max="9758" width="7" style="119" customWidth="1"/>
    <col min="9759" max="9759" width="30.5" style="119" customWidth="1"/>
    <col min="9760" max="9760" width="1.25" style="119" customWidth="1"/>
    <col min="9761" max="9989" width="9" style="119"/>
    <col min="9990" max="9990" width="3" style="119" customWidth="1"/>
    <col min="9991" max="9991" width="4.125" style="119" customWidth="1"/>
    <col min="9992" max="9992" width="9.875" style="119" customWidth="1"/>
    <col min="9993" max="9993" width="6.25" style="119" customWidth="1"/>
    <col min="9994" max="9994" width="4.625" style="119" customWidth="1"/>
    <col min="9995" max="9996" width="4.5" style="119" customWidth="1"/>
    <col min="9997" max="9997" width="9" style="119"/>
    <col min="9998" max="9998" width="7.125" style="119" customWidth="1"/>
    <col min="9999" max="10002" width="5.625" style="119" customWidth="1"/>
    <col min="10003" max="10007" width="5.125" style="119" customWidth="1"/>
    <col min="10008" max="10013" width="5.5" style="119" customWidth="1"/>
    <col min="10014" max="10014" width="7" style="119" customWidth="1"/>
    <col min="10015" max="10015" width="30.5" style="119" customWidth="1"/>
    <col min="10016" max="10016" width="1.25" style="119" customWidth="1"/>
    <col min="10017" max="10245" width="9" style="119"/>
    <col min="10246" max="10246" width="3" style="119" customWidth="1"/>
    <col min="10247" max="10247" width="4.125" style="119" customWidth="1"/>
    <col min="10248" max="10248" width="9.875" style="119" customWidth="1"/>
    <col min="10249" max="10249" width="6.25" style="119" customWidth="1"/>
    <col min="10250" max="10250" width="4.625" style="119" customWidth="1"/>
    <col min="10251" max="10252" width="4.5" style="119" customWidth="1"/>
    <col min="10253" max="10253" width="9" style="119"/>
    <col min="10254" max="10254" width="7.125" style="119" customWidth="1"/>
    <col min="10255" max="10258" width="5.625" style="119" customWidth="1"/>
    <col min="10259" max="10263" width="5.125" style="119" customWidth="1"/>
    <col min="10264" max="10269" width="5.5" style="119" customWidth="1"/>
    <col min="10270" max="10270" width="7" style="119" customWidth="1"/>
    <col min="10271" max="10271" width="30.5" style="119" customWidth="1"/>
    <col min="10272" max="10272" width="1.25" style="119" customWidth="1"/>
    <col min="10273" max="10501" width="9" style="119"/>
    <col min="10502" max="10502" width="3" style="119" customWidth="1"/>
    <col min="10503" max="10503" width="4.125" style="119" customWidth="1"/>
    <col min="10504" max="10504" width="9.875" style="119" customWidth="1"/>
    <col min="10505" max="10505" width="6.25" style="119" customWidth="1"/>
    <col min="10506" max="10506" width="4.625" style="119" customWidth="1"/>
    <col min="10507" max="10508" width="4.5" style="119" customWidth="1"/>
    <col min="10509" max="10509" width="9" style="119"/>
    <col min="10510" max="10510" width="7.125" style="119" customWidth="1"/>
    <col min="10511" max="10514" width="5.625" style="119" customWidth="1"/>
    <col min="10515" max="10519" width="5.125" style="119" customWidth="1"/>
    <col min="10520" max="10525" width="5.5" style="119" customWidth="1"/>
    <col min="10526" max="10526" width="7" style="119" customWidth="1"/>
    <col min="10527" max="10527" width="30.5" style="119" customWidth="1"/>
    <col min="10528" max="10528" width="1.25" style="119" customWidth="1"/>
    <col min="10529" max="10757" width="9" style="119"/>
    <col min="10758" max="10758" width="3" style="119" customWidth="1"/>
    <col min="10759" max="10759" width="4.125" style="119" customWidth="1"/>
    <col min="10760" max="10760" width="9.875" style="119" customWidth="1"/>
    <col min="10761" max="10761" width="6.25" style="119" customWidth="1"/>
    <col min="10762" max="10762" width="4.625" style="119" customWidth="1"/>
    <col min="10763" max="10764" width="4.5" style="119" customWidth="1"/>
    <col min="10765" max="10765" width="9" style="119"/>
    <col min="10766" max="10766" width="7.125" style="119" customWidth="1"/>
    <col min="10767" max="10770" width="5.625" style="119" customWidth="1"/>
    <col min="10771" max="10775" width="5.125" style="119" customWidth="1"/>
    <col min="10776" max="10781" width="5.5" style="119" customWidth="1"/>
    <col min="10782" max="10782" width="7" style="119" customWidth="1"/>
    <col min="10783" max="10783" width="30.5" style="119" customWidth="1"/>
    <col min="10784" max="10784" width="1.25" style="119" customWidth="1"/>
    <col min="10785" max="11013" width="9" style="119"/>
    <col min="11014" max="11014" width="3" style="119" customWidth="1"/>
    <col min="11015" max="11015" width="4.125" style="119" customWidth="1"/>
    <col min="11016" max="11016" width="9.875" style="119" customWidth="1"/>
    <col min="11017" max="11017" width="6.25" style="119" customWidth="1"/>
    <col min="11018" max="11018" width="4.625" style="119" customWidth="1"/>
    <col min="11019" max="11020" width="4.5" style="119" customWidth="1"/>
    <col min="11021" max="11021" width="9" style="119"/>
    <col min="11022" max="11022" width="7.125" style="119" customWidth="1"/>
    <col min="11023" max="11026" width="5.625" style="119" customWidth="1"/>
    <col min="11027" max="11031" width="5.125" style="119" customWidth="1"/>
    <col min="11032" max="11037" width="5.5" style="119" customWidth="1"/>
    <col min="11038" max="11038" width="7" style="119" customWidth="1"/>
    <col min="11039" max="11039" width="30.5" style="119" customWidth="1"/>
    <col min="11040" max="11040" width="1.25" style="119" customWidth="1"/>
    <col min="11041" max="11269" width="9" style="119"/>
    <col min="11270" max="11270" width="3" style="119" customWidth="1"/>
    <col min="11271" max="11271" width="4.125" style="119" customWidth="1"/>
    <col min="11272" max="11272" width="9.875" style="119" customWidth="1"/>
    <col min="11273" max="11273" width="6.25" style="119" customWidth="1"/>
    <col min="11274" max="11274" width="4.625" style="119" customWidth="1"/>
    <col min="11275" max="11276" width="4.5" style="119" customWidth="1"/>
    <col min="11277" max="11277" width="9" style="119"/>
    <col min="11278" max="11278" width="7.125" style="119" customWidth="1"/>
    <col min="11279" max="11282" width="5.625" style="119" customWidth="1"/>
    <col min="11283" max="11287" width="5.125" style="119" customWidth="1"/>
    <col min="11288" max="11293" width="5.5" style="119" customWidth="1"/>
    <col min="11294" max="11294" width="7" style="119" customWidth="1"/>
    <col min="11295" max="11295" width="30.5" style="119" customWidth="1"/>
    <col min="11296" max="11296" width="1.25" style="119" customWidth="1"/>
    <col min="11297" max="11525" width="9" style="119"/>
    <col min="11526" max="11526" width="3" style="119" customWidth="1"/>
    <col min="11527" max="11527" width="4.125" style="119" customWidth="1"/>
    <col min="11528" max="11528" width="9.875" style="119" customWidth="1"/>
    <col min="11529" max="11529" width="6.25" style="119" customWidth="1"/>
    <col min="11530" max="11530" width="4.625" style="119" customWidth="1"/>
    <col min="11531" max="11532" width="4.5" style="119" customWidth="1"/>
    <col min="11533" max="11533" width="9" style="119"/>
    <col min="11534" max="11534" width="7.125" style="119" customWidth="1"/>
    <col min="11535" max="11538" width="5.625" style="119" customWidth="1"/>
    <col min="11539" max="11543" width="5.125" style="119" customWidth="1"/>
    <col min="11544" max="11549" width="5.5" style="119" customWidth="1"/>
    <col min="11550" max="11550" width="7" style="119" customWidth="1"/>
    <col min="11551" max="11551" width="30.5" style="119" customWidth="1"/>
    <col min="11552" max="11552" width="1.25" style="119" customWidth="1"/>
    <col min="11553" max="11781" width="9" style="119"/>
    <col min="11782" max="11782" width="3" style="119" customWidth="1"/>
    <col min="11783" max="11783" width="4.125" style="119" customWidth="1"/>
    <col min="11784" max="11784" width="9.875" style="119" customWidth="1"/>
    <col min="11785" max="11785" width="6.25" style="119" customWidth="1"/>
    <col min="11786" max="11786" width="4.625" style="119" customWidth="1"/>
    <col min="11787" max="11788" width="4.5" style="119" customWidth="1"/>
    <col min="11789" max="11789" width="9" style="119"/>
    <col min="11790" max="11790" width="7.125" style="119" customWidth="1"/>
    <col min="11791" max="11794" width="5.625" style="119" customWidth="1"/>
    <col min="11795" max="11799" width="5.125" style="119" customWidth="1"/>
    <col min="11800" max="11805" width="5.5" style="119" customWidth="1"/>
    <col min="11806" max="11806" width="7" style="119" customWidth="1"/>
    <col min="11807" max="11807" width="30.5" style="119" customWidth="1"/>
    <col min="11808" max="11808" width="1.25" style="119" customWidth="1"/>
    <col min="11809" max="12037" width="9" style="119"/>
    <col min="12038" max="12038" width="3" style="119" customWidth="1"/>
    <col min="12039" max="12039" width="4.125" style="119" customWidth="1"/>
    <col min="12040" max="12040" width="9.875" style="119" customWidth="1"/>
    <col min="12041" max="12041" width="6.25" style="119" customWidth="1"/>
    <col min="12042" max="12042" width="4.625" style="119" customWidth="1"/>
    <col min="12043" max="12044" width="4.5" style="119" customWidth="1"/>
    <col min="12045" max="12045" width="9" style="119"/>
    <col min="12046" max="12046" width="7.125" style="119" customWidth="1"/>
    <col min="12047" max="12050" width="5.625" style="119" customWidth="1"/>
    <col min="12051" max="12055" width="5.125" style="119" customWidth="1"/>
    <col min="12056" max="12061" width="5.5" style="119" customWidth="1"/>
    <col min="12062" max="12062" width="7" style="119" customWidth="1"/>
    <col min="12063" max="12063" width="30.5" style="119" customWidth="1"/>
    <col min="12064" max="12064" width="1.25" style="119" customWidth="1"/>
    <col min="12065" max="12293" width="9" style="119"/>
    <col min="12294" max="12294" width="3" style="119" customWidth="1"/>
    <col min="12295" max="12295" width="4.125" style="119" customWidth="1"/>
    <col min="12296" max="12296" width="9.875" style="119" customWidth="1"/>
    <col min="12297" max="12297" width="6.25" style="119" customWidth="1"/>
    <col min="12298" max="12298" width="4.625" style="119" customWidth="1"/>
    <col min="12299" max="12300" width="4.5" style="119" customWidth="1"/>
    <col min="12301" max="12301" width="9" style="119"/>
    <col min="12302" max="12302" width="7.125" style="119" customWidth="1"/>
    <col min="12303" max="12306" width="5.625" style="119" customWidth="1"/>
    <col min="12307" max="12311" width="5.125" style="119" customWidth="1"/>
    <col min="12312" max="12317" width="5.5" style="119" customWidth="1"/>
    <col min="12318" max="12318" width="7" style="119" customWidth="1"/>
    <col min="12319" max="12319" width="30.5" style="119" customWidth="1"/>
    <col min="12320" max="12320" width="1.25" style="119" customWidth="1"/>
    <col min="12321" max="12549" width="9" style="119"/>
    <col min="12550" max="12550" width="3" style="119" customWidth="1"/>
    <col min="12551" max="12551" width="4.125" style="119" customWidth="1"/>
    <col min="12552" max="12552" width="9.875" style="119" customWidth="1"/>
    <col min="12553" max="12553" width="6.25" style="119" customWidth="1"/>
    <col min="12554" max="12554" width="4.625" style="119" customWidth="1"/>
    <col min="12555" max="12556" width="4.5" style="119" customWidth="1"/>
    <col min="12557" max="12557" width="9" style="119"/>
    <col min="12558" max="12558" width="7.125" style="119" customWidth="1"/>
    <col min="12559" max="12562" width="5.625" style="119" customWidth="1"/>
    <col min="12563" max="12567" width="5.125" style="119" customWidth="1"/>
    <col min="12568" max="12573" width="5.5" style="119" customWidth="1"/>
    <col min="12574" max="12574" width="7" style="119" customWidth="1"/>
    <col min="12575" max="12575" width="30.5" style="119" customWidth="1"/>
    <col min="12576" max="12576" width="1.25" style="119" customWidth="1"/>
    <col min="12577" max="12805" width="9" style="119"/>
    <col min="12806" max="12806" width="3" style="119" customWidth="1"/>
    <col min="12807" max="12807" width="4.125" style="119" customWidth="1"/>
    <col min="12808" max="12808" width="9.875" style="119" customWidth="1"/>
    <col min="12809" max="12809" width="6.25" style="119" customWidth="1"/>
    <col min="12810" max="12810" width="4.625" style="119" customWidth="1"/>
    <col min="12811" max="12812" width="4.5" style="119" customWidth="1"/>
    <col min="12813" max="12813" width="9" style="119"/>
    <col min="12814" max="12814" width="7.125" style="119" customWidth="1"/>
    <col min="12815" max="12818" width="5.625" style="119" customWidth="1"/>
    <col min="12819" max="12823" width="5.125" style="119" customWidth="1"/>
    <col min="12824" max="12829" width="5.5" style="119" customWidth="1"/>
    <col min="12830" max="12830" width="7" style="119" customWidth="1"/>
    <col min="12831" max="12831" width="30.5" style="119" customWidth="1"/>
    <col min="12832" max="12832" width="1.25" style="119" customWidth="1"/>
    <col min="12833" max="13061" width="9" style="119"/>
    <col min="13062" max="13062" width="3" style="119" customWidth="1"/>
    <col min="13063" max="13063" width="4.125" style="119" customWidth="1"/>
    <col min="13064" max="13064" width="9.875" style="119" customWidth="1"/>
    <col min="13065" max="13065" width="6.25" style="119" customWidth="1"/>
    <col min="13066" max="13066" width="4.625" style="119" customWidth="1"/>
    <col min="13067" max="13068" width="4.5" style="119" customWidth="1"/>
    <col min="13069" max="13069" width="9" style="119"/>
    <col min="13070" max="13070" width="7.125" style="119" customWidth="1"/>
    <col min="13071" max="13074" width="5.625" style="119" customWidth="1"/>
    <col min="13075" max="13079" width="5.125" style="119" customWidth="1"/>
    <col min="13080" max="13085" width="5.5" style="119" customWidth="1"/>
    <col min="13086" max="13086" width="7" style="119" customWidth="1"/>
    <col min="13087" max="13087" width="30.5" style="119" customWidth="1"/>
    <col min="13088" max="13088" width="1.25" style="119" customWidth="1"/>
    <col min="13089" max="13317" width="9" style="119"/>
    <col min="13318" max="13318" width="3" style="119" customWidth="1"/>
    <col min="13319" max="13319" width="4.125" style="119" customWidth="1"/>
    <col min="13320" max="13320" width="9.875" style="119" customWidth="1"/>
    <col min="13321" max="13321" width="6.25" style="119" customWidth="1"/>
    <col min="13322" max="13322" width="4.625" style="119" customWidth="1"/>
    <col min="13323" max="13324" width="4.5" style="119" customWidth="1"/>
    <col min="13325" max="13325" width="9" style="119"/>
    <col min="13326" max="13326" width="7.125" style="119" customWidth="1"/>
    <col min="13327" max="13330" width="5.625" style="119" customWidth="1"/>
    <col min="13331" max="13335" width="5.125" style="119" customWidth="1"/>
    <col min="13336" max="13341" width="5.5" style="119" customWidth="1"/>
    <col min="13342" max="13342" width="7" style="119" customWidth="1"/>
    <col min="13343" max="13343" width="30.5" style="119" customWidth="1"/>
    <col min="13344" max="13344" width="1.25" style="119" customWidth="1"/>
    <col min="13345" max="13573" width="9" style="119"/>
    <col min="13574" max="13574" width="3" style="119" customWidth="1"/>
    <col min="13575" max="13575" width="4.125" style="119" customWidth="1"/>
    <col min="13576" max="13576" width="9.875" style="119" customWidth="1"/>
    <col min="13577" max="13577" width="6.25" style="119" customWidth="1"/>
    <col min="13578" max="13578" width="4.625" style="119" customWidth="1"/>
    <col min="13579" max="13580" width="4.5" style="119" customWidth="1"/>
    <col min="13581" max="13581" width="9" style="119"/>
    <col min="13582" max="13582" width="7.125" style="119" customWidth="1"/>
    <col min="13583" max="13586" width="5.625" style="119" customWidth="1"/>
    <col min="13587" max="13591" width="5.125" style="119" customWidth="1"/>
    <col min="13592" max="13597" width="5.5" style="119" customWidth="1"/>
    <col min="13598" max="13598" width="7" style="119" customWidth="1"/>
    <col min="13599" max="13599" width="30.5" style="119" customWidth="1"/>
    <col min="13600" max="13600" width="1.25" style="119" customWidth="1"/>
    <col min="13601" max="13829" width="9" style="119"/>
    <col min="13830" max="13830" width="3" style="119" customWidth="1"/>
    <col min="13831" max="13831" width="4.125" style="119" customWidth="1"/>
    <col min="13832" max="13832" width="9.875" style="119" customWidth="1"/>
    <col min="13833" max="13833" width="6.25" style="119" customWidth="1"/>
    <col min="13834" max="13834" width="4.625" style="119" customWidth="1"/>
    <col min="13835" max="13836" width="4.5" style="119" customWidth="1"/>
    <col min="13837" max="13837" width="9" style="119"/>
    <col min="13838" max="13838" width="7.125" style="119" customWidth="1"/>
    <col min="13839" max="13842" width="5.625" style="119" customWidth="1"/>
    <col min="13843" max="13847" width="5.125" style="119" customWidth="1"/>
    <col min="13848" max="13853" width="5.5" style="119" customWidth="1"/>
    <col min="13854" max="13854" width="7" style="119" customWidth="1"/>
    <col min="13855" max="13855" width="30.5" style="119" customWidth="1"/>
    <col min="13856" max="13856" width="1.25" style="119" customWidth="1"/>
    <col min="13857" max="14085" width="9" style="119"/>
    <col min="14086" max="14086" width="3" style="119" customWidth="1"/>
    <col min="14087" max="14087" width="4.125" style="119" customWidth="1"/>
    <col min="14088" max="14088" width="9.875" style="119" customWidth="1"/>
    <col min="14089" max="14089" width="6.25" style="119" customWidth="1"/>
    <col min="14090" max="14090" width="4.625" style="119" customWidth="1"/>
    <col min="14091" max="14092" width="4.5" style="119" customWidth="1"/>
    <col min="14093" max="14093" width="9" style="119"/>
    <col min="14094" max="14094" width="7.125" style="119" customWidth="1"/>
    <col min="14095" max="14098" width="5.625" style="119" customWidth="1"/>
    <col min="14099" max="14103" width="5.125" style="119" customWidth="1"/>
    <col min="14104" max="14109" width="5.5" style="119" customWidth="1"/>
    <col min="14110" max="14110" width="7" style="119" customWidth="1"/>
    <col min="14111" max="14111" width="30.5" style="119" customWidth="1"/>
    <col min="14112" max="14112" width="1.25" style="119" customWidth="1"/>
    <col min="14113" max="14341" width="9" style="119"/>
    <col min="14342" max="14342" width="3" style="119" customWidth="1"/>
    <col min="14343" max="14343" width="4.125" style="119" customWidth="1"/>
    <col min="14344" max="14344" width="9.875" style="119" customWidth="1"/>
    <col min="14345" max="14345" width="6.25" style="119" customWidth="1"/>
    <col min="14346" max="14346" width="4.625" style="119" customWidth="1"/>
    <col min="14347" max="14348" width="4.5" style="119" customWidth="1"/>
    <col min="14349" max="14349" width="9" style="119"/>
    <col min="14350" max="14350" width="7.125" style="119" customWidth="1"/>
    <col min="14351" max="14354" width="5.625" style="119" customWidth="1"/>
    <col min="14355" max="14359" width="5.125" style="119" customWidth="1"/>
    <col min="14360" max="14365" width="5.5" style="119" customWidth="1"/>
    <col min="14366" max="14366" width="7" style="119" customWidth="1"/>
    <col min="14367" max="14367" width="30.5" style="119" customWidth="1"/>
    <col min="14368" max="14368" width="1.25" style="119" customWidth="1"/>
    <col min="14369" max="14597" width="9" style="119"/>
    <col min="14598" max="14598" width="3" style="119" customWidth="1"/>
    <col min="14599" max="14599" width="4.125" style="119" customWidth="1"/>
    <col min="14600" max="14600" width="9.875" style="119" customWidth="1"/>
    <col min="14601" max="14601" width="6.25" style="119" customWidth="1"/>
    <col min="14602" max="14602" width="4.625" style="119" customWidth="1"/>
    <col min="14603" max="14604" width="4.5" style="119" customWidth="1"/>
    <col min="14605" max="14605" width="9" style="119"/>
    <col min="14606" max="14606" width="7.125" style="119" customWidth="1"/>
    <col min="14607" max="14610" width="5.625" style="119" customWidth="1"/>
    <col min="14611" max="14615" width="5.125" style="119" customWidth="1"/>
    <col min="14616" max="14621" width="5.5" style="119" customWidth="1"/>
    <col min="14622" max="14622" width="7" style="119" customWidth="1"/>
    <col min="14623" max="14623" width="30.5" style="119" customWidth="1"/>
    <col min="14624" max="14624" width="1.25" style="119" customWidth="1"/>
    <col min="14625" max="14853" width="9" style="119"/>
    <col min="14854" max="14854" width="3" style="119" customWidth="1"/>
    <col min="14855" max="14855" width="4.125" style="119" customWidth="1"/>
    <col min="14856" max="14856" width="9.875" style="119" customWidth="1"/>
    <col min="14857" max="14857" width="6.25" style="119" customWidth="1"/>
    <col min="14858" max="14858" width="4.625" style="119" customWidth="1"/>
    <col min="14859" max="14860" width="4.5" style="119" customWidth="1"/>
    <col min="14861" max="14861" width="9" style="119"/>
    <col min="14862" max="14862" width="7.125" style="119" customWidth="1"/>
    <col min="14863" max="14866" width="5.625" style="119" customWidth="1"/>
    <col min="14867" max="14871" width="5.125" style="119" customWidth="1"/>
    <col min="14872" max="14877" width="5.5" style="119" customWidth="1"/>
    <col min="14878" max="14878" width="7" style="119" customWidth="1"/>
    <col min="14879" max="14879" width="30.5" style="119" customWidth="1"/>
    <col min="14880" max="14880" width="1.25" style="119" customWidth="1"/>
    <col min="14881" max="15109" width="9" style="119"/>
    <col min="15110" max="15110" width="3" style="119" customWidth="1"/>
    <col min="15111" max="15111" width="4.125" style="119" customWidth="1"/>
    <col min="15112" max="15112" width="9.875" style="119" customWidth="1"/>
    <col min="15113" max="15113" width="6.25" style="119" customWidth="1"/>
    <col min="15114" max="15114" width="4.625" style="119" customWidth="1"/>
    <col min="15115" max="15116" width="4.5" style="119" customWidth="1"/>
    <col min="15117" max="15117" width="9" style="119"/>
    <col min="15118" max="15118" width="7.125" style="119" customWidth="1"/>
    <col min="15119" max="15122" width="5.625" style="119" customWidth="1"/>
    <col min="15123" max="15127" width="5.125" style="119" customWidth="1"/>
    <col min="15128" max="15133" width="5.5" style="119" customWidth="1"/>
    <col min="15134" max="15134" width="7" style="119" customWidth="1"/>
    <col min="15135" max="15135" width="30.5" style="119" customWidth="1"/>
    <col min="15136" max="15136" width="1.25" style="119" customWidth="1"/>
    <col min="15137" max="15365" width="9" style="119"/>
    <col min="15366" max="15366" width="3" style="119" customWidth="1"/>
    <col min="15367" max="15367" width="4.125" style="119" customWidth="1"/>
    <col min="15368" max="15368" width="9.875" style="119" customWidth="1"/>
    <col min="15369" max="15369" width="6.25" style="119" customWidth="1"/>
    <col min="15370" max="15370" width="4.625" style="119" customWidth="1"/>
    <col min="15371" max="15372" width="4.5" style="119" customWidth="1"/>
    <col min="15373" max="15373" width="9" style="119"/>
    <col min="15374" max="15374" width="7.125" style="119" customWidth="1"/>
    <col min="15375" max="15378" width="5.625" style="119" customWidth="1"/>
    <col min="15379" max="15383" width="5.125" style="119" customWidth="1"/>
    <col min="15384" max="15389" width="5.5" style="119" customWidth="1"/>
    <col min="15390" max="15390" width="7" style="119" customWidth="1"/>
    <col min="15391" max="15391" width="30.5" style="119" customWidth="1"/>
    <col min="15392" max="15392" width="1.25" style="119" customWidth="1"/>
    <col min="15393" max="15621" width="9" style="119"/>
    <col min="15622" max="15622" width="3" style="119" customWidth="1"/>
    <col min="15623" max="15623" width="4.125" style="119" customWidth="1"/>
    <col min="15624" max="15624" width="9.875" style="119" customWidth="1"/>
    <col min="15625" max="15625" width="6.25" style="119" customWidth="1"/>
    <col min="15626" max="15626" width="4.625" style="119" customWidth="1"/>
    <col min="15627" max="15628" width="4.5" style="119" customWidth="1"/>
    <col min="15629" max="15629" width="9" style="119"/>
    <col min="15630" max="15630" width="7.125" style="119" customWidth="1"/>
    <col min="15631" max="15634" width="5.625" style="119" customWidth="1"/>
    <col min="15635" max="15639" width="5.125" style="119" customWidth="1"/>
    <col min="15640" max="15645" width="5.5" style="119" customWidth="1"/>
    <col min="15646" max="15646" width="7" style="119" customWidth="1"/>
    <col min="15647" max="15647" width="30.5" style="119" customWidth="1"/>
    <col min="15648" max="15648" width="1.25" style="119" customWidth="1"/>
    <col min="15649" max="15877" width="9" style="119"/>
    <col min="15878" max="15878" width="3" style="119" customWidth="1"/>
    <col min="15879" max="15879" width="4.125" style="119" customWidth="1"/>
    <col min="15880" max="15880" width="9.875" style="119" customWidth="1"/>
    <col min="15881" max="15881" width="6.25" style="119" customWidth="1"/>
    <col min="15882" max="15882" width="4.625" style="119" customWidth="1"/>
    <col min="15883" max="15884" width="4.5" style="119" customWidth="1"/>
    <col min="15885" max="15885" width="9" style="119"/>
    <col min="15886" max="15886" width="7.125" style="119" customWidth="1"/>
    <col min="15887" max="15890" width="5.625" style="119" customWidth="1"/>
    <col min="15891" max="15895" width="5.125" style="119" customWidth="1"/>
    <col min="15896" max="15901" width="5.5" style="119" customWidth="1"/>
    <col min="15902" max="15902" width="7" style="119" customWidth="1"/>
    <col min="15903" max="15903" width="30.5" style="119" customWidth="1"/>
    <col min="15904" max="15904" width="1.25" style="119" customWidth="1"/>
    <col min="15905" max="16133" width="9" style="119"/>
    <col min="16134" max="16134" width="3" style="119" customWidth="1"/>
    <col min="16135" max="16135" width="4.125" style="119" customWidth="1"/>
    <col min="16136" max="16136" width="9.875" style="119" customWidth="1"/>
    <col min="16137" max="16137" width="6.25" style="119" customWidth="1"/>
    <col min="16138" max="16138" width="4.625" style="119" customWidth="1"/>
    <col min="16139" max="16140" width="4.5" style="119" customWidth="1"/>
    <col min="16141" max="16141" width="9" style="119"/>
    <col min="16142" max="16142" width="7.125" style="119" customWidth="1"/>
    <col min="16143" max="16146" width="5.625" style="119" customWidth="1"/>
    <col min="16147" max="16151" width="5.125" style="119" customWidth="1"/>
    <col min="16152" max="16157" width="5.5" style="119" customWidth="1"/>
    <col min="16158" max="16158" width="7" style="119" customWidth="1"/>
    <col min="16159" max="16159" width="30.5" style="119" customWidth="1"/>
    <col min="16160" max="16160" width="1.25" style="119" customWidth="1"/>
    <col min="16161" max="16384" width="9" style="119"/>
  </cols>
  <sheetData>
    <row r="1" spans="2:36" ht="17.25" thickBot="1"/>
    <row r="2" spans="2:36" ht="15.75" customHeight="1">
      <c r="B2" s="493" t="s">
        <v>604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5"/>
      <c r="AE2" s="120"/>
    </row>
    <row r="3" spans="2:36" ht="16.5" customHeight="1" thickBot="1">
      <c r="B3" s="496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8"/>
      <c r="AE3" s="121"/>
    </row>
    <row r="4" spans="2:36" ht="15.75" customHeight="1">
      <c r="B4" s="482" t="s">
        <v>363</v>
      </c>
      <c r="C4" s="484" t="s">
        <v>364</v>
      </c>
      <c r="D4" s="486" t="s">
        <v>365</v>
      </c>
      <c r="E4" s="488" t="s">
        <v>366</v>
      </c>
      <c r="F4" s="490" t="s">
        <v>455</v>
      </c>
      <c r="G4" s="492"/>
      <c r="H4" s="490" t="s">
        <v>456</v>
      </c>
      <c r="I4" s="491"/>
      <c r="J4" s="486" t="s">
        <v>367</v>
      </c>
      <c r="K4" s="499" t="s">
        <v>368</v>
      </c>
      <c r="L4" s="490" t="s">
        <v>369</v>
      </c>
      <c r="M4" s="501"/>
      <c r="N4" s="492"/>
      <c r="O4" s="502" t="s">
        <v>370</v>
      </c>
      <c r="P4" s="504" t="s">
        <v>371</v>
      </c>
      <c r="Q4" s="505"/>
      <c r="R4" s="506"/>
      <c r="S4" s="455" t="s">
        <v>372</v>
      </c>
      <c r="T4" s="455"/>
      <c r="U4" s="456"/>
      <c r="V4" s="457"/>
      <c r="W4" s="490" t="s">
        <v>373</v>
      </c>
      <c r="X4" s="501"/>
      <c r="Y4" s="501"/>
      <c r="Z4" s="455"/>
      <c r="AA4" s="453" t="s">
        <v>374</v>
      </c>
      <c r="AB4" s="453" t="s">
        <v>375</v>
      </c>
      <c r="AC4" s="507" t="s">
        <v>376</v>
      </c>
      <c r="AD4" s="365" t="s">
        <v>457</v>
      </c>
      <c r="AE4" s="464" t="s">
        <v>377</v>
      </c>
    </row>
    <row r="5" spans="2:36" ht="28.5" customHeight="1" thickBot="1">
      <c r="B5" s="483"/>
      <c r="C5" s="485"/>
      <c r="D5" s="487"/>
      <c r="E5" s="489"/>
      <c r="F5" s="122" t="s">
        <v>378</v>
      </c>
      <c r="G5" s="123" t="s">
        <v>365</v>
      </c>
      <c r="H5" s="122" t="s">
        <v>378</v>
      </c>
      <c r="I5" s="123" t="s">
        <v>365</v>
      </c>
      <c r="J5" s="487"/>
      <c r="K5" s="500"/>
      <c r="L5" s="124" t="s">
        <v>379</v>
      </c>
      <c r="M5" s="125" t="s">
        <v>380</v>
      </c>
      <c r="N5" s="126" t="s">
        <v>370</v>
      </c>
      <c r="O5" s="503"/>
      <c r="P5" s="127" t="s">
        <v>381</v>
      </c>
      <c r="Q5" s="128" t="s">
        <v>453</v>
      </c>
      <c r="R5" s="129" t="s">
        <v>15</v>
      </c>
      <c r="S5" s="127" t="s">
        <v>381</v>
      </c>
      <c r="T5" s="128" t="s">
        <v>453</v>
      </c>
      <c r="U5" s="130" t="s">
        <v>382</v>
      </c>
      <c r="V5" s="129" t="s">
        <v>15</v>
      </c>
      <c r="W5" s="125" t="s">
        <v>383</v>
      </c>
      <c r="X5" s="125" t="s">
        <v>384</v>
      </c>
      <c r="Y5" s="125" t="s">
        <v>385</v>
      </c>
      <c r="Z5" s="125" t="s">
        <v>386</v>
      </c>
      <c r="AA5" s="454"/>
      <c r="AB5" s="454"/>
      <c r="AC5" s="489"/>
      <c r="AD5" s="366" t="s">
        <v>458</v>
      </c>
      <c r="AE5" s="465"/>
    </row>
    <row r="6" spans="2:36" ht="33" customHeight="1">
      <c r="B6" s="131" t="s">
        <v>387</v>
      </c>
      <c r="C6" s="132" t="s">
        <v>388</v>
      </c>
      <c r="D6" s="133" t="s">
        <v>415</v>
      </c>
      <c r="E6" s="134">
        <v>49</v>
      </c>
      <c r="F6" s="135">
        <v>9</v>
      </c>
      <c r="G6" s="136">
        <v>10</v>
      </c>
      <c r="H6" s="137">
        <v>9</v>
      </c>
      <c r="I6" s="138">
        <v>10</v>
      </c>
      <c r="J6" s="133" t="s">
        <v>522</v>
      </c>
      <c r="K6" s="139" t="s">
        <v>389</v>
      </c>
      <c r="L6" s="140"/>
      <c r="M6" s="141">
        <v>100</v>
      </c>
      <c r="N6" s="142"/>
      <c r="O6" s="141" t="s">
        <v>390</v>
      </c>
      <c r="P6" s="141"/>
      <c r="Q6" s="143"/>
      <c r="R6" s="144" t="s">
        <v>390</v>
      </c>
      <c r="S6" s="141"/>
      <c r="T6" s="141"/>
      <c r="U6" s="141"/>
      <c r="V6" s="144" t="s">
        <v>390</v>
      </c>
      <c r="W6" s="141">
        <v>25</v>
      </c>
      <c r="X6" s="141">
        <v>25</v>
      </c>
      <c r="Y6" s="141">
        <v>25</v>
      </c>
      <c r="Z6" s="141">
        <v>25</v>
      </c>
      <c r="AA6" s="133">
        <v>2</v>
      </c>
      <c r="AB6" s="145"/>
      <c r="AC6" s="146"/>
      <c r="AD6" s="147" t="s">
        <v>463</v>
      </c>
      <c r="AE6" s="148"/>
    </row>
    <row r="7" spans="2:36">
      <c r="B7" s="149" t="s">
        <v>392</v>
      </c>
      <c r="C7" s="132" t="s">
        <v>151</v>
      </c>
      <c r="D7" s="133" t="s">
        <v>393</v>
      </c>
      <c r="E7" s="150">
        <v>77</v>
      </c>
      <c r="F7" s="137">
        <v>32</v>
      </c>
      <c r="G7" s="138"/>
      <c r="H7" s="137">
        <v>42</v>
      </c>
      <c r="I7" s="138"/>
      <c r="J7" s="133" t="s">
        <v>562</v>
      </c>
      <c r="K7" s="139" t="s">
        <v>394</v>
      </c>
      <c r="L7" s="140"/>
      <c r="M7" s="141">
        <v>100</v>
      </c>
      <c r="N7" s="142"/>
      <c r="O7" s="133"/>
      <c r="P7" s="151" t="s">
        <v>390</v>
      </c>
      <c r="Q7" s="152"/>
      <c r="R7" s="138"/>
      <c r="S7" s="133"/>
      <c r="T7" s="133"/>
      <c r="U7" s="153" t="s">
        <v>390</v>
      </c>
      <c r="V7" s="146"/>
      <c r="W7" s="141">
        <v>22.7</v>
      </c>
      <c r="X7" s="141">
        <v>27.3</v>
      </c>
      <c r="Y7" s="141">
        <v>27.3</v>
      </c>
      <c r="Z7" s="141">
        <v>22.7</v>
      </c>
      <c r="AA7" s="133">
        <v>2</v>
      </c>
      <c r="AB7" s="145"/>
      <c r="AC7" s="146"/>
      <c r="AD7" s="147" t="s">
        <v>459</v>
      </c>
      <c r="AE7" s="148"/>
    </row>
    <row r="8" spans="2:36" ht="33" customHeight="1">
      <c r="B8" s="149" t="s">
        <v>392</v>
      </c>
      <c r="C8" s="132" t="s">
        <v>228</v>
      </c>
      <c r="D8" s="133" t="s">
        <v>395</v>
      </c>
      <c r="E8" s="150">
        <v>53</v>
      </c>
      <c r="F8" s="137">
        <v>29</v>
      </c>
      <c r="G8" s="138">
        <v>8</v>
      </c>
      <c r="H8" s="137">
        <v>29</v>
      </c>
      <c r="I8" s="138">
        <v>8</v>
      </c>
      <c r="J8" s="133" t="s">
        <v>524</v>
      </c>
      <c r="K8" s="139" t="s">
        <v>394</v>
      </c>
      <c r="L8" s="140"/>
      <c r="M8" s="141">
        <v>100</v>
      </c>
      <c r="N8" s="142"/>
      <c r="O8" s="133"/>
      <c r="P8" s="141"/>
      <c r="Q8" s="154" t="s">
        <v>390</v>
      </c>
      <c r="R8" s="138"/>
      <c r="S8" s="141"/>
      <c r="T8" s="154" t="s">
        <v>390</v>
      </c>
      <c r="U8" s="155"/>
      <c r="V8" s="156"/>
      <c r="W8" s="141">
        <v>20</v>
      </c>
      <c r="X8" s="141">
        <v>30</v>
      </c>
      <c r="Y8" s="141">
        <v>30</v>
      </c>
      <c r="Z8" s="141">
        <v>20</v>
      </c>
      <c r="AA8" s="133">
        <v>2</v>
      </c>
      <c r="AB8" s="145"/>
      <c r="AC8" s="146"/>
      <c r="AD8" s="147" t="s">
        <v>460</v>
      </c>
      <c r="AE8" s="148"/>
    </row>
    <row r="9" spans="2:36" ht="33" customHeight="1">
      <c r="B9" s="149" t="s">
        <v>392</v>
      </c>
      <c r="C9" s="132" t="s">
        <v>25</v>
      </c>
      <c r="D9" s="133" t="s">
        <v>396</v>
      </c>
      <c r="E9" s="150">
        <v>77</v>
      </c>
      <c r="F9" s="137">
        <v>30</v>
      </c>
      <c r="G9" s="138"/>
      <c r="H9" s="137">
        <v>30</v>
      </c>
      <c r="I9" s="138"/>
      <c r="J9" s="133" t="s">
        <v>525</v>
      </c>
      <c r="K9" s="139" t="s">
        <v>394</v>
      </c>
      <c r="L9" s="140"/>
      <c r="M9" s="141">
        <v>100</v>
      </c>
      <c r="N9" s="142"/>
      <c r="O9" s="133"/>
      <c r="P9" s="151" t="s">
        <v>390</v>
      </c>
      <c r="Q9" s="152"/>
      <c r="R9" s="138"/>
      <c r="S9" s="157"/>
      <c r="T9" s="133"/>
      <c r="U9" s="153" t="s">
        <v>390</v>
      </c>
      <c r="V9" s="156"/>
      <c r="W9" s="141">
        <v>20</v>
      </c>
      <c r="X9" s="141">
        <v>35</v>
      </c>
      <c r="Y9" s="141">
        <v>25</v>
      </c>
      <c r="Z9" s="141">
        <v>20</v>
      </c>
      <c r="AA9" s="133">
        <v>2</v>
      </c>
      <c r="AB9" s="145"/>
      <c r="AC9" s="146"/>
      <c r="AD9" s="147" t="s">
        <v>603</v>
      </c>
      <c r="AE9" s="148"/>
    </row>
    <row r="10" spans="2:36">
      <c r="B10" s="149" t="s">
        <v>392</v>
      </c>
      <c r="C10" s="468" t="s">
        <v>558</v>
      </c>
      <c r="D10" s="466" t="s">
        <v>397</v>
      </c>
      <c r="E10" s="476">
        <v>49</v>
      </c>
      <c r="F10" s="158">
        <v>9</v>
      </c>
      <c r="G10" s="159"/>
      <c r="H10" s="137">
        <v>17</v>
      </c>
      <c r="I10" s="138"/>
      <c r="J10" s="458" t="s">
        <v>526</v>
      </c>
      <c r="K10" s="160" t="s">
        <v>380</v>
      </c>
      <c r="L10" s="140"/>
      <c r="M10" s="141">
        <v>100</v>
      </c>
      <c r="N10" s="142"/>
      <c r="O10" s="509"/>
      <c r="P10" s="509"/>
      <c r="Q10" s="509"/>
      <c r="R10" s="511" t="s">
        <v>390</v>
      </c>
      <c r="S10" s="509"/>
      <c r="T10" s="161"/>
      <c r="U10" s="466"/>
      <c r="V10" s="517" t="s">
        <v>390</v>
      </c>
      <c r="W10" s="519"/>
      <c r="X10" s="472">
        <v>35.1</v>
      </c>
      <c r="Y10" s="472">
        <v>32.5</v>
      </c>
      <c r="Z10" s="472">
        <v>32.5</v>
      </c>
      <c r="AA10" s="466">
        <v>2</v>
      </c>
      <c r="AB10" s="515"/>
      <c r="AC10" s="146"/>
      <c r="AD10" s="513" t="s">
        <v>462</v>
      </c>
      <c r="AE10" s="148"/>
    </row>
    <row r="11" spans="2:36">
      <c r="B11" s="149" t="s">
        <v>398</v>
      </c>
      <c r="C11" s="469"/>
      <c r="D11" s="508"/>
      <c r="E11" s="477"/>
      <c r="F11" s="137">
        <v>5</v>
      </c>
      <c r="G11" s="138"/>
      <c r="H11" s="137">
        <v>11</v>
      </c>
      <c r="I11" s="138"/>
      <c r="J11" s="459"/>
      <c r="K11" s="160" t="s">
        <v>378</v>
      </c>
      <c r="L11" s="140">
        <v>40</v>
      </c>
      <c r="M11" s="141">
        <v>60</v>
      </c>
      <c r="N11" s="142"/>
      <c r="O11" s="510"/>
      <c r="P11" s="510"/>
      <c r="Q11" s="510"/>
      <c r="R11" s="512"/>
      <c r="S11" s="510"/>
      <c r="T11" s="133"/>
      <c r="U11" s="467"/>
      <c r="V11" s="518"/>
      <c r="W11" s="520"/>
      <c r="X11" s="473"/>
      <c r="Y11" s="473"/>
      <c r="Z11" s="473"/>
      <c r="AA11" s="467"/>
      <c r="AB11" s="516"/>
      <c r="AC11" s="146" t="s">
        <v>514</v>
      </c>
      <c r="AD11" s="514"/>
      <c r="AE11" s="148"/>
    </row>
    <row r="12" spans="2:36" ht="33" customHeight="1">
      <c r="B12" s="149" t="s">
        <v>399</v>
      </c>
      <c r="C12" s="132" t="s">
        <v>400</v>
      </c>
      <c r="D12" s="133" t="s">
        <v>359</v>
      </c>
      <c r="E12" s="150">
        <v>34</v>
      </c>
      <c r="F12" s="137">
        <v>12</v>
      </c>
      <c r="G12" s="138"/>
      <c r="H12" s="137">
        <v>20</v>
      </c>
      <c r="I12" s="138"/>
      <c r="J12" s="133" t="s">
        <v>522</v>
      </c>
      <c r="K12" s="139" t="s">
        <v>394</v>
      </c>
      <c r="L12" s="140"/>
      <c r="M12" s="141">
        <v>100</v>
      </c>
      <c r="N12" s="142"/>
      <c r="O12" s="133"/>
      <c r="P12" s="151" t="s">
        <v>390</v>
      </c>
      <c r="Q12" s="155"/>
      <c r="R12" s="162"/>
      <c r="S12" s="163" t="s">
        <v>390</v>
      </c>
      <c r="T12" s="157"/>
      <c r="U12" s="155"/>
      <c r="V12" s="156"/>
      <c r="W12" s="141">
        <v>25</v>
      </c>
      <c r="X12" s="141">
        <v>25</v>
      </c>
      <c r="Y12" s="141">
        <v>25</v>
      </c>
      <c r="Z12" s="141">
        <v>25</v>
      </c>
      <c r="AA12" s="133">
        <v>2</v>
      </c>
      <c r="AB12" s="145"/>
      <c r="AC12" s="146"/>
      <c r="AD12" s="147" t="s">
        <v>464</v>
      </c>
      <c r="AE12" s="148"/>
    </row>
    <row r="13" spans="2:36" ht="33" customHeight="1">
      <c r="B13" s="149" t="s">
        <v>387</v>
      </c>
      <c r="C13" s="132" t="s">
        <v>30</v>
      </c>
      <c r="D13" s="133" t="s">
        <v>359</v>
      </c>
      <c r="E13" s="150">
        <v>88</v>
      </c>
      <c r="F13" s="137">
        <v>28</v>
      </c>
      <c r="G13" s="138"/>
      <c r="H13" s="137">
        <v>38</v>
      </c>
      <c r="I13" s="138"/>
      <c r="J13" s="133" t="s">
        <v>527</v>
      </c>
      <c r="K13" s="139" t="s">
        <v>389</v>
      </c>
      <c r="L13" s="140"/>
      <c r="M13" s="141">
        <v>100</v>
      </c>
      <c r="N13" s="142"/>
      <c r="O13" s="141" t="s">
        <v>390</v>
      </c>
      <c r="P13" s="151" t="s">
        <v>390</v>
      </c>
      <c r="Q13" s="152"/>
      <c r="R13" s="142"/>
      <c r="S13" s="157"/>
      <c r="T13" s="133"/>
      <c r="U13" s="153" t="s">
        <v>390</v>
      </c>
      <c r="V13" s="156"/>
      <c r="W13" s="141">
        <v>20</v>
      </c>
      <c r="X13" s="141">
        <v>30</v>
      </c>
      <c r="Y13" s="141">
        <v>30</v>
      </c>
      <c r="Z13" s="141">
        <v>20</v>
      </c>
      <c r="AA13" s="133">
        <v>2</v>
      </c>
      <c r="AB13" s="145"/>
      <c r="AC13" s="146"/>
      <c r="AD13" s="147" t="s">
        <v>465</v>
      </c>
      <c r="AE13" s="148"/>
    </row>
    <row r="14" spans="2:36" ht="33" customHeight="1">
      <c r="B14" s="149" t="s">
        <v>398</v>
      </c>
      <c r="C14" s="132" t="s">
        <v>16</v>
      </c>
      <c r="D14" s="133" t="s">
        <v>396</v>
      </c>
      <c r="E14" s="150">
        <v>95</v>
      </c>
      <c r="F14" s="137">
        <v>25</v>
      </c>
      <c r="G14" s="138"/>
      <c r="H14" s="137">
        <v>30</v>
      </c>
      <c r="I14" s="138"/>
      <c r="J14" s="133" t="s">
        <v>528</v>
      </c>
      <c r="K14" s="139" t="s">
        <v>394</v>
      </c>
      <c r="L14" s="140"/>
      <c r="M14" s="141">
        <v>100</v>
      </c>
      <c r="N14" s="142"/>
      <c r="O14" s="141" t="s">
        <v>390</v>
      </c>
      <c r="P14" s="151" t="s">
        <v>390</v>
      </c>
      <c r="Q14" s="152"/>
      <c r="R14" s="138"/>
      <c r="S14" s="157"/>
      <c r="T14" s="133"/>
      <c r="U14" s="153" t="s">
        <v>390</v>
      </c>
      <c r="V14" s="156"/>
      <c r="W14" s="141">
        <v>25</v>
      </c>
      <c r="X14" s="141">
        <v>30</v>
      </c>
      <c r="Y14" s="141">
        <v>25</v>
      </c>
      <c r="Z14" s="141">
        <v>20</v>
      </c>
      <c r="AA14" s="133">
        <v>2</v>
      </c>
      <c r="AB14" s="145"/>
      <c r="AC14" s="146"/>
      <c r="AD14" s="147" t="s">
        <v>466</v>
      </c>
      <c r="AE14" s="148"/>
    </row>
    <row r="15" spans="2:36">
      <c r="B15" s="149" t="s">
        <v>392</v>
      </c>
      <c r="C15" s="132" t="s">
        <v>454</v>
      </c>
      <c r="D15" s="133" t="s">
        <v>402</v>
      </c>
      <c r="E15" s="150">
        <v>93</v>
      </c>
      <c r="F15" s="137">
        <v>13</v>
      </c>
      <c r="G15" s="138"/>
      <c r="H15" s="137">
        <v>10</v>
      </c>
      <c r="I15" s="138"/>
      <c r="J15" s="133" t="s">
        <v>525</v>
      </c>
      <c r="K15" s="139" t="s">
        <v>394</v>
      </c>
      <c r="L15" s="140"/>
      <c r="M15" s="141">
        <v>100</v>
      </c>
      <c r="N15" s="142"/>
      <c r="O15" s="133"/>
      <c r="P15" s="151" t="s">
        <v>390</v>
      </c>
      <c r="Q15" s="152"/>
      <c r="R15" s="138"/>
      <c r="S15" s="157"/>
      <c r="T15" s="133"/>
      <c r="U15" s="153" t="s">
        <v>390</v>
      </c>
      <c r="V15" s="156"/>
      <c r="W15" s="141">
        <v>20</v>
      </c>
      <c r="X15" s="141">
        <v>30</v>
      </c>
      <c r="Y15" s="141">
        <v>20</v>
      </c>
      <c r="Z15" s="141">
        <v>30</v>
      </c>
      <c r="AA15" s="133">
        <v>2</v>
      </c>
      <c r="AB15" s="145"/>
      <c r="AC15" s="146"/>
      <c r="AD15" s="147" t="s">
        <v>467</v>
      </c>
      <c r="AE15" s="148" t="s">
        <v>403</v>
      </c>
    </row>
    <row r="16" spans="2:36" ht="45" customHeight="1">
      <c r="B16" s="149" t="s">
        <v>387</v>
      </c>
      <c r="C16" s="468" t="s">
        <v>559</v>
      </c>
      <c r="D16" s="466" t="s">
        <v>396</v>
      </c>
      <c r="E16" s="476">
        <v>53</v>
      </c>
      <c r="F16" s="158">
        <v>22</v>
      </c>
      <c r="G16" s="159"/>
      <c r="H16" s="137">
        <v>22</v>
      </c>
      <c r="I16" s="138"/>
      <c r="J16" s="458" t="s">
        <v>525</v>
      </c>
      <c r="K16" s="160" t="s">
        <v>404</v>
      </c>
      <c r="L16" s="474">
        <v>10</v>
      </c>
      <c r="M16" s="472">
        <v>90</v>
      </c>
      <c r="N16" s="470"/>
      <c r="O16" s="458"/>
      <c r="P16" s="480" t="s">
        <v>390</v>
      </c>
      <c r="Q16" s="472"/>
      <c r="R16" s="478"/>
      <c r="S16" s="458"/>
      <c r="T16" s="161"/>
      <c r="U16" s="460" t="s">
        <v>390</v>
      </c>
      <c r="V16" s="462"/>
      <c r="W16" s="141">
        <v>25</v>
      </c>
      <c r="X16" s="141">
        <v>25</v>
      </c>
      <c r="Y16" s="141">
        <v>25</v>
      </c>
      <c r="Z16" s="141">
        <v>25</v>
      </c>
      <c r="AA16" s="133">
        <v>2</v>
      </c>
      <c r="AB16" s="145"/>
      <c r="AC16" s="146" t="s">
        <v>515</v>
      </c>
      <c r="AD16" s="147" t="s">
        <v>468</v>
      </c>
      <c r="AE16" s="148"/>
      <c r="AH16" s="164"/>
      <c r="AI16" s="164"/>
      <c r="AJ16" s="164"/>
    </row>
    <row r="17" spans="1:31" ht="45" customHeight="1">
      <c r="B17" s="149" t="s">
        <v>398</v>
      </c>
      <c r="C17" s="469"/>
      <c r="D17" s="467"/>
      <c r="E17" s="477"/>
      <c r="F17" s="137">
        <v>6</v>
      </c>
      <c r="G17" s="138"/>
      <c r="H17" s="137">
        <v>6</v>
      </c>
      <c r="I17" s="138"/>
      <c r="J17" s="459"/>
      <c r="K17" s="160" t="s">
        <v>405</v>
      </c>
      <c r="L17" s="475"/>
      <c r="M17" s="473"/>
      <c r="N17" s="471"/>
      <c r="O17" s="459"/>
      <c r="P17" s="481"/>
      <c r="Q17" s="473"/>
      <c r="R17" s="479"/>
      <c r="S17" s="459"/>
      <c r="T17" s="133"/>
      <c r="U17" s="461"/>
      <c r="V17" s="463"/>
      <c r="W17" s="141">
        <v>25</v>
      </c>
      <c r="X17" s="141">
        <v>25</v>
      </c>
      <c r="Y17" s="141">
        <v>30</v>
      </c>
      <c r="Z17" s="141">
        <v>20</v>
      </c>
      <c r="AA17" s="133">
        <v>2</v>
      </c>
      <c r="AB17" s="165" t="s">
        <v>406</v>
      </c>
      <c r="AC17" s="146" t="s">
        <v>515</v>
      </c>
      <c r="AD17" s="147" t="s">
        <v>518</v>
      </c>
      <c r="AE17" s="148" t="s">
        <v>407</v>
      </c>
    </row>
    <row r="18" spans="1:31">
      <c r="B18" s="149" t="s">
        <v>398</v>
      </c>
      <c r="C18" s="132" t="s">
        <v>408</v>
      </c>
      <c r="D18" s="133" t="s">
        <v>359</v>
      </c>
      <c r="E18" s="150">
        <v>93</v>
      </c>
      <c r="F18" s="137">
        <v>31</v>
      </c>
      <c r="G18" s="138"/>
      <c r="H18" s="137">
        <v>30</v>
      </c>
      <c r="I18" s="138"/>
      <c r="J18" s="133" t="s">
        <v>522</v>
      </c>
      <c r="K18" s="139" t="s">
        <v>394</v>
      </c>
      <c r="L18" s="140"/>
      <c r="M18" s="141">
        <v>96.4</v>
      </c>
      <c r="N18" s="142">
        <v>3.6</v>
      </c>
      <c r="O18" s="141" t="s">
        <v>390</v>
      </c>
      <c r="P18" s="151" t="s">
        <v>390</v>
      </c>
      <c r="Q18" s="152"/>
      <c r="R18" s="166"/>
      <c r="S18" s="163" t="s">
        <v>390</v>
      </c>
      <c r="T18" s="141"/>
      <c r="U18" s="152"/>
      <c r="V18" s="156"/>
      <c r="W18" s="141">
        <v>25</v>
      </c>
      <c r="X18" s="141">
        <v>25</v>
      </c>
      <c r="Y18" s="141">
        <v>25</v>
      </c>
      <c r="Z18" s="141">
        <v>25</v>
      </c>
      <c r="AA18" s="133">
        <v>2</v>
      </c>
      <c r="AB18" s="145"/>
      <c r="AC18" s="146"/>
      <c r="AD18" s="147" t="s">
        <v>510</v>
      </c>
      <c r="AE18" s="148"/>
    </row>
    <row r="19" spans="1:31" ht="45" customHeight="1">
      <c r="B19" s="149" t="s">
        <v>387</v>
      </c>
      <c r="C19" s="132" t="s">
        <v>409</v>
      </c>
      <c r="D19" s="133" t="s">
        <v>413</v>
      </c>
      <c r="E19" s="150">
        <v>88</v>
      </c>
      <c r="F19" s="137">
        <v>11</v>
      </c>
      <c r="G19" s="138">
        <v>26</v>
      </c>
      <c r="H19" s="137">
        <v>37</v>
      </c>
      <c r="I19" s="138"/>
      <c r="J19" s="133" t="s">
        <v>527</v>
      </c>
      <c r="K19" s="139" t="s">
        <v>394</v>
      </c>
      <c r="L19" s="140"/>
      <c r="M19" s="141">
        <v>100</v>
      </c>
      <c r="N19" s="142"/>
      <c r="O19" s="133"/>
      <c r="P19" s="141"/>
      <c r="Q19" s="154" t="s">
        <v>390</v>
      </c>
      <c r="R19" s="138"/>
      <c r="S19" s="141"/>
      <c r="T19" s="154" t="s">
        <v>390</v>
      </c>
      <c r="U19" s="155"/>
      <c r="V19" s="156"/>
      <c r="W19" s="141">
        <v>25</v>
      </c>
      <c r="X19" s="141">
        <v>27.5</v>
      </c>
      <c r="Y19" s="141">
        <v>27.5</v>
      </c>
      <c r="Z19" s="141">
        <v>20</v>
      </c>
      <c r="AA19" s="133">
        <v>2</v>
      </c>
      <c r="AB19" s="145"/>
      <c r="AC19" s="146"/>
      <c r="AD19" s="147" t="s">
        <v>511</v>
      </c>
      <c r="AE19" s="148"/>
    </row>
    <row r="20" spans="1:31">
      <c r="B20" s="149" t="s">
        <v>398</v>
      </c>
      <c r="C20" s="132" t="s">
        <v>410</v>
      </c>
      <c r="D20" s="133" t="s">
        <v>411</v>
      </c>
      <c r="E20" s="150">
        <v>77</v>
      </c>
      <c r="F20" s="137">
        <v>28</v>
      </c>
      <c r="G20" s="138"/>
      <c r="H20" s="137">
        <v>38</v>
      </c>
      <c r="I20" s="138"/>
      <c r="J20" s="133" t="s">
        <v>527</v>
      </c>
      <c r="K20" s="139" t="s">
        <v>394</v>
      </c>
      <c r="L20" s="140"/>
      <c r="M20" s="141">
        <v>100</v>
      </c>
      <c r="N20" s="142"/>
      <c r="O20" s="133"/>
      <c r="P20" s="151" t="s">
        <v>390</v>
      </c>
      <c r="Q20" s="152"/>
      <c r="R20" s="138"/>
      <c r="S20" s="163" t="s">
        <v>390</v>
      </c>
      <c r="T20" s="141"/>
      <c r="U20" s="155"/>
      <c r="V20" s="156"/>
      <c r="W20" s="141">
        <v>20</v>
      </c>
      <c r="X20" s="141">
        <v>30</v>
      </c>
      <c r="Y20" s="141">
        <v>30</v>
      </c>
      <c r="Z20" s="141">
        <v>20</v>
      </c>
      <c r="AA20" s="133">
        <v>2</v>
      </c>
      <c r="AB20" s="145"/>
      <c r="AC20" s="146"/>
      <c r="AD20" s="147" t="s">
        <v>512</v>
      </c>
      <c r="AE20" s="148"/>
    </row>
    <row r="21" spans="1:31" ht="33" customHeight="1">
      <c r="B21" s="149" t="s">
        <v>398</v>
      </c>
      <c r="C21" s="132" t="s">
        <v>412</v>
      </c>
      <c r="D21" s="133" t="s">
        <v>413</v>
      </c>
      <c r="E21" s="150">
        <v>88</v>
      </c>
      <c r="F21" s="137">
        <v>22</v>
      </c>
      <c r="G21" s="138">
        <v>22</v>
      </c>
      <c r="H21" s="137">
        <v>22</v>
      </c>
      <c r="I21" s="138">
        <v>22</v>
      </c>
      <c r="J21" s="133" t="s">
        <v>522</v>
      </c>
      <c r="K21" s="139" t="s">
        <v>394</v>
      </c>
      <c r="L21" s="140"/>
      <c r="M21" s="141">
        <v>100</v>
      </c>
      <c r="N21" s="142"/>
      <c r="O21" s="133"/>
      <c r="P21" s="133"/>
      <c r="Q21" s="155"/>
      <c r="R21" s="144" t="s">
        <v>390</v>
      </c>
      <c r="S21" s="133"/>
      <c r="T21" s="133"/>
      <c r="U21" s="133"/>
      <c r="V21" s="167" t="s">
        <v>390</v>
      </c>
      <c r="W21" s="141">
        <v>20</v>
      </c>
      <c r="X21" s="141">
        <v>30</v>
      </c>
      <c r="Y21" s="141">
        <v>30</v>
      </c>
      <c r="Z21" s="141">
        <v>20</v>
      </c>
      <c r="AA21" s="133">
        <v>2</v>
      </c>
      <c r="AB21" s="145"/>
      <c r="AC21" s="146"/>
      <c r="AD21" s="147" t="s">
        <v>513</v>
      </c>
      <c r="AE21" s="148"/>
    </row>
    <row r="22" spans="1:31" ht="33" customHeight="1">
      <c r="B22" s="149" t="s">
        <v>392</v>
      </c>
      <c r="C22" s="132" t="s">
        <v>24</v>
      </c>
      <c r="D22" s="133" t="s">
        <v>396</v>
      </c>
      <c r="E22" s="150">
        <v>60</v>
      </c>
      <c r="F22" s="137">
        <v>32</v>
      </c>
      <c r="G22" s="138"/>
      <c r="H22" s="137">
        <v>27</v>
      </c>
      <c r="I22" s="138"/>
      <c r="J22" s="133" t="s">
        <v>529</v>
      </c>
      <c r="K22" s="139" t="s">
        <v>394</v>
      </c>
      <c r="L22" s="140"/>
      <c r="M22" s="141">
        <v>100</v>
      </c>
      <c r="N22" s="142"/>
      <c r="O22" s="133"/>
      <c r="P22" s="141"/>
      <c r="Q22" s="154" t="s">
        <v>390</v>
      </c>
      <c r="R22" s="138"/>
      <c r="S22" s="133"/>
      <c r="T22" s="154" t="s">
        <v>390</v>
      </c>
      <c r="U22" s="153" t="s">
        <v>390</v>
      </c>
      <c r="V22" s="146"/>
      <c r="W22" s="141">
        <v>20</v>
      </c>
      <c r="X22" s="141">
        <v>30</v>
      </c>
      <c r="Y22" s="141">
        <v>20</v>
      </c>
      <c r="Z22" s="141">
        <v>30</v>
      </c>
      <c r="AA22" s="133">
        <v>2</v>
      </c>
      <c r="AB22" s="145"/>
      <c r="AC22" s="146"/>
      <c r="AD22" s="147" t="s">
        <v>519</v>
      </c>
      <c r="AE22" s="148"/>
    </row>
    <row r="23" spans="1:31" ht="33" customHeight="1">
      <c r="B23" s="149" t="s">
        <v>387</v>
      </c>
      <c r="C23" s="132" t="s">
        <v>414</v>
      </c>
      <c r="D23" s="133" t="s">
        <v>415</v>
      </c>
      <c r="E23" s="150">
        <v>77</v>
      </c>
      <c r="F23" s="137">
        <v>10</v>
      </c>
      <c r="G23" s="138">
        <v>24</v>
      </c>
      <c r="H23" s="137">
        <v>9</v>
      </c>
      <c r="I23" s="138">
        <v>24</v>
      </c>
      <c r="J23" s="133" t="s">
        <v>522</v>
      </c>
      <c r="K23" s="139" t="s">
        <v>394</v>
      </c>
      <c r="L23" s="140"/>
      <c r="M23" s="141">
        <v>100</v>
      </c>
      <c r="N23" s="142"/>
      <c r="O23" s="133"/>
      <c r="P23" s="151" t="s">
        <v>390</v>
      </c>
      <c r="Q23" s="152"/>
      <c r="R23" s="138"/>
      <c r="S23" s="163" t="s">
        <v>390</v>
      </c>
      <c r="T23" s="141"/>
      <c r="U23" s="133"/>
      <c r="V23" s="146"/>
      <c r="W23" s="141">
        <v>16</v>
      </c>
      <c r="X23" s="141">
        <v>32</v>
      </c>
      <c r="Y23" s="141">
        <v>32</v>
      </c>
      <c r="Z23" s="141">
        <v>20</v>
      </c>
      <c r="AA23" s="133">
        <v>2</v>
      </c>
      <c r="AB23" s="145"/>
      <c r="AC23" s="146"/>
      <c r="AD23" s="147" t="s">
        <v>520</v>
      </c>
      <c r="AE23" s="148"/>
    </row>
    <row r="24" spans="1:31" ht="33" customHeight="1" thickBot="1">
      <c r="B24" s="168" t="s">
        <v>392</v>
      </c>
      <c r="C24" s="169" t="s">
        <v>416</v>
      </c>
      <c r="D24" s="170" t="s">
        <v>417</v>
      </c>
      <c r="E24" s="171">
        <v>34</v>
      </c>
      <c r="F24" s="172">
        <v>15</v>
      </c>
      <c r="G24" s="173"/>
      <c r="H24" s="172">
        <v>20</v>
      </c>
      <c r="I24" s="173"/>
      <c r="J24" s="170" t="s">
        <v>522</v>
      </c>
      <c r="K24" s="174" t="s">
        <v>394</v>
      </c>
      <c r="L24" s="124">
        <v>20</v>
      </c>
      <c r="M24" s="125">
        <v>80</v>
      </c>
      <c r="N24" s="126"/>
      <c r="O24" s="170"/>
      <c r="P24" s="170"/>
      <c r="Q24" s="175"/>
      <c r="R24" s="176" t="s">
        <v>390</v>
      </c>
      <c r="S24" s="170"/>
      <c r="T24" s="170"/>
      <c r="U24" s="170"/>
      <c r="V24" s="177" t="s">
        <v>390</v>
      </c>
      <c r="W24" s="125">
        <v>20</v>
      </c>
      <c r="X24" s="125">
        <v>30</v>
      </c>
      <c r="Y24" s="125">
        <v>30</v>
      </c>
      <c r="Z24" s="125">
        <v>20</v>
      </c>
      <c r="AA24" s="170">
        <v>2</v>
      </c>
      <c r="AB24" s="178"/>
      <c r="AC24" s="262" t="s">
        <v>516</v>
      </c>
      <c r="AD24" s="179" t="s">
        <v>521</v>
      </c>
      <c r="AE24" s="180"/>
    </row>
    <row r="25" spans="1:31">
      <c r="B25" s="181"/>
      <c r="C25" s="182"/>
      <c r="D25" s="183"/>
      <c r="E25" s="183"/>
      <c r="F25" s="183"/>
      <c r="G25" s="183"/>
      <c r="H25" s="183"/>
      <c r="I25" s="183"/>
      <c r="J25" s="183"/>
      <c r="K25" s="183"/>
      <c r="L25" s="184"/>
      <c r="M25" s="184"/>
      <c r="N25" s="184"/>
      <c r="O25" s="183"/>
      <c r="P25" s="184"/>
      <c r="Q25" s="184"/>
      <c r="R25" s="184"/>
      <c r="S25" s="184"/>
      <c r="T25" s="184"/>
      <c r="U25" s="184"/>
      <c r="V25" s="185" t="s">
        <v>563</v>
      </c>
      <c r="W25" s="184"/>
      <c r="X25" s="184"/>
      <c r="Y25" s="184"/>
      <c r="Z25" s="184"/>
      <c r="AA25" s="183"/>
      <c r="AB25" s="186"/>
      <c r="AC25" s="183"/>
      <c r="AD25" s="187"/>
      <c r="AE25" s="188"/>
    </row>
    <row r="26" spans="1:31" ht="17.25" thickBot="1">
      <c r="A26" s="189"/>
      <c r="B26" s="181"/>
      <c r="C26" s="182"/>
      <c r="D26" s="183"/>
      <c r="E26" s="183"/>
      <c r="F26" s="183"/>
      <c r="G26" s="183"/>
      <c r="H26" s="183"/>
      <c r="I26" s="183"/>
      <c r="J26" s="183"/>
      <c r="K26" s="183"/>
      <c r="L26" s="184"/>
      <c r="M26" s="184"/>
      <c r="N26" s="184"/>
      <c r="O26" s="183"/>
      <c r="P26" s="183"/>
      <c r="Q26" s="183"/>
      <c r="R26" s="184"/>
      <c r="S26" s="183"/>
      <c r="T26" s="183"/>
      <c r="U26" s="183"/>
      <c r="V26" s="184"/>
      <c r="W26" s="184"/>
      <c r="X26" s="184"/>
      <c r="Y26" s="184"/>
      <c r="Z26" s="184"/>
      <c r="AA26" s="183"/>
      <c r="AB26" s="186"/>
      <c r="AC26" s="183"/>
      <c r="AD26" s="190"/>
      <c r="AE26" s="188"/>
    </row>
    <row r="27" spans="1:31" ht="15.75" customHeight="1">
      <c r="A27" s="189"/>
      <c r="B27" s="493" t="s">
        <v>605</v>
      </c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5"/>
      <c r="AE27" s="120"/>
    </row>
    <row r="28" spans="1:31" ht="16.5" customHeight="1" thickBot="1">
      <c r="A28" s="189"/>
      <c r="B28" s="496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8"/>
      <c r="AE28" s="121"/>
    </row>
    <row r="29" spans="1:31" ht="15.75" customHeight="1">
      <c r="B29" s="482" t="s">
        <v>363</v>
      </c>
      <c r="C29" s="484" t="s">
        <v>364</v>
      </c>
      <c r="D29" s="486" t="s">
        <v>365</v>
      </c>
      <c r="E29" s="488" t="s">
        <v>366</v>
      </c>
      <c r="F29" s="490" t="s">
        <v>455</v>
      </c>
      <c r="G29" s="492"/>
      <c r="H29" s="490" t="s">
        <v>456</v>
      </c>
      <c r="I29" s="491"/>
      <c r="J29" s="486" t="s">
        <v>367</v>
      </c>
      <c r="K29" s="499" t="s">
        <v>368</v>
      </c>
      <c r="L29" s="490" t="s">
        <v>369</v>
      </c>
      <c r="M29" s="501"/>
      <c r="N29" s="492"/>
      <c r="O29" s="502" t="s">
        <v>370</v>
      </c>
      <c r="P29" s="504" t="s">
        <v>371</v>
      </c>
      <c r="Q29" s="505"/>
      <c r="R29" s="506"/>
      <c r="S29" s="455" t="s">
        <v>372</v>
      </c>
      <c r="T29" s="455"/>
      <c r="U29" s="456"/>
      <c r="V29" s="457"/>
      <c r="W29" s="490" t="s">
        <v>373</v>
      </c>
      <c r="X29" s="501"/>
      <c r="Y29" s="501"/>
      <c r="Z29" s="455"/>
      <c r="AA29" s="453" t="s">
        <v>374</v>
      </c>
      <c r="AB29" s="453" t="s">
        <v>375</v>
      </c>
      <c r="AC29" s="507" t="s">
        <v>376</v>
      </c>
      <c r="AD29" s="365" t="s">
        <v>457</v>
      </c>
      <c r="AE29" s="464"/>
    </row>
    <row r="30" spans="1:31" ht="28.5" customHeight="1" thickBot="1">
      <c r="B30" s="483"/>
      <c r="C30" s="485"/>
      <c r="D30" s="487"/>
      <c r="E30" s="489"/>
      <c r="F30" s="122" t="s">
        <v>378</v>
      </c>
      <c r="G30" s="123" t="s">
        <v>365</v>
      </c>
      <c r="H30" s="122" t="s">
        <v>378</v>
      </c>
      <c r="I30" s="123" t="s">
        <v>365</v>
      </c>
      <c r="J30" s="487"/>
      <c r="K30" s="500"/>
      <c r="L30" s="124" t="s">
        <v>379</v>
      </c>
      <c r="M30" s="125" t="s">
        <v>380</v>
      </c>
      <c r="N30" s="126" t="s">
        <v>370</v>
      </c>
      <c r="O30" s="503"/>
      <c r="P30" s="127" t="s">
        <v>381</v>
      </c>
      <c r="Q30" s="128" t="s">
        <v>453</v>
      </c>
      <c r="R30" s="129" t="s">
        <v>15</v>
      </c>
      <c r="S30" s="127" t="s">
        <v>381</v>
      </c>
      <c r="T30" s="128" t="s">
        <v>453</v>
      </c>
      <c r="U30" s="130" t="s">
        <v>382</v>
      </c>
      <c r="V30" s="129" t="s">
        <v>15</v>
      </c>
      <c r="W30" s="125" t="s">
        <v>383</v>
      </c>
      <c r="X30" s="125" t="s">
        <v>384</v>
      </c>
      <c r="Y30" s="125" t="s">
        <v>385</v>
      </c>
      <c r="Z30" s="125" t="s">
        <v>386</v>
      </c>
      <c r="AA30" s="454"/>
      <c r="AB30" s="454"/>
      <c r="AC30" s="489"/>
      <c r="AD30" s="366" t="s">
        <v>458</v>
      </c>
      <c r="AE30" s="465"/>
    </row>
    <row r="31" spans="1:31" ht="33" customHeight="1">
      <c r="B31" s="191" t="s">
        <v>418</v>
      </c>
      <c r="C31" s="192" t="s">
        <v>419</v>
      </c>
      <c r="D31" s="193" t="s">
        <v>420</v>
      </c>
      <c r="E31" s="134">
        <v>28</v>
      </c>
      <c r="F31" s="135">
        <v>13</v>
      </c>
      <c r="G31" s="136"/>
      <c r="H31" s="135">
        <v>13</v>
      </c>
      <c r="I31" s="136"/>
      <c r="J31" s="135" t="s">
        <v>522</v>
      </c>
      <c r="K31" s="194" t="s">
        <v>394</v>
      </c>
      <c r="L31" s="195">
        <v>10</v>
      </c>
      <c r="M31" s="196">
        <v>90</v>
      </c>
      <c r="N31" s="197"/>
      <c r="O31" s="193"/>
      <c r="P31" s="193"/>
      <c r="Q31" s="198"/>
      <c r="R31" s="199" t="s">
        <v>390</v>
      </c>
      <c r="S31" s="193"/>
      <c r="T31" s="193"/>
      <c r="U31" s="193"/>
      <c r="V31" s="200" t="s">
        <v>390</v>
      </c>
      <c r="W31" s="196">
        <v>20</v>
      </c>
      <c r="X31" s="196">
        <v>35</v>
      </c>
      <c r="Y31" s="196">
        <v>25</v>
      </c>
      <c r="Z31" s="196">
        <v>20</v>
      </c>
      <c r="AA31" s="193">
        <v>2</v>
      </c>
      <c r="AB31" s="201"/>
      <c r="AC31" s="249" t="s">
        <v>517</v>
      </c>
      <c r="AD31" s="202" t="s">
        <v>531</v>
      </c>
      <c r="AE31" s="148"/>
    </row>
    <row r="32" spans="1:31" ht="33" customHeight="1">
      <c r="B32" s="149" t="s">
        <v>421</v>
      </c>
      <c r="C32" s="132" t="s">
        <v>32</v>
      </c>
      <c r="D32" s="133" t="s">
        <v>396</v>
      </c>
      <c r="E32" s="150">
        <v>65</v>
      </c>
      <c r="F32" s="137">
        <v>30</v>
      </c>
      <c r="G32" s="138"/>
      <c r="H32" s="137">
        <v>30</v>
      </c>
      <c r="I32" s="138"/>
      <c r="J32" s="133" t="s">
        <v>522</v>
      </c>
      <c r="K32" s="139" t="s">
        <v>394</v>
      </c>
      <c r="L32" s="140"/>
      <c r="M32" s="141">
        <v>100</v>
      </c>
      <c r="N32" s="142"/>
      <c r="O32" s="133"/>
      <c r="P32" s="141"/>
      <c r="Q32" s="154" t="s">
        <v>390</v>
      </c>
      <c r="R32" s="138"/>
      <c r="S32" s="133"/>
      <c r="T32" s="154" t="s">
        <v>390</v>
      </c>
      <c r="U32" s="153" t="s">
        <v>390</v>
      </c>
      <c r="V32" s="146"/>
      <c r="W32" s="141">
        <v>20</v>
      </c>
      <c r="X32" s="141">
        <v>30</v>
      </c>
      <c r="Y32" s="141">
        <v>30</v>
      </c>
      <c r="Z32" s="141">
        <v>20</v>
      </c>
      <c r="AA32" s="133">
        <v>2</v>
      </c>
      <c r="AB32" s="145"/>
      <c r="AC32" s="146"/>
      <c r="AD32" s="147" t="s">
        <v>532</v>
      </c>
      <c r="AE32" s="148"/>
    </row>
    <row r="33" spans="2:31">
      <c r="B33" s="149" t="s">
        <v>422</v>
      </c>
      <c r="C33" s="132" t="s">
        <v>18</v>
      </c>
      <c r="D33" s="133" t="s">
        <v>396</v>
      </c>
      <c r="E33" s="150">
        <v>74</v>
      </c>
      <c r="F33" s="137">
        <v>13</v>
      </c>
      <c r="G33" s="138"/>
      <c r="H33" s="137">
        <v>14</v>
      </c>
      <c r="I33" s="138"/>
      <c r="J33" s="133" t="s">
        <v>525</v>
      </c>
      <c r="K33" s="139" t="s">
        <v>394</v>
      </c>
      <c r="L33" s="140">
        <v>10</v>
      </c>
      <c r="M33" s="141">
        <v>90</v>
      </c>
      <c r="N33" s="142"/>
      <c r="O33" s="133"/>
      <c r="P33" s="151" t="s">
        <v>390</v>
      </c>
      <c r="Q33" s="152"/>
      <c r="R33" s="138"/>
      <c r="S33" s="133"/>
      <c r="T33" s="133"/>
      <c r="U33" s="153" t="s">
        <v>390</v>
      </c>
      <c r="V33" s="146"/>
      <c r="W33" s="141">
        <v>20</v>
      </c>
      <c r="X33" s="141">
        <v>30</v>
      </c>
      <c r="Y33" s="141">
        <v>20</v>
      </c>
      <c r="Z33" s="141">
        <v>30</v>
      </c>
      <c r="AA33" s="133">
        <v>2</v>
      </c>
      <c r="AB33" s="145"/>
      <c r="AC33" s="146" t="s">
        <v>517</v>
      </c>
      <c r="AD33" s="147" t="s">
        <v>533</v>
      </c>
      <c r="AE33" s="148"/>
    </row>
    <row r="34" spans="2:31">
      <c r="B34" s="149" t="s">
        <v>421</v>
      </c>
      <c r="C34" s="203" t="s">
        <v>534</v>
      </c>
      <c r="D34" s="133" t="s">
        <v>396</v>
      </c>
      <c r="E34" s="150">
        <v>28</v>
      </c>
      <c r="F34" s="137">
        <v>8</v>
      </c>
      <c r="G34" s="138"/>
      <c r="H34" s="137">
        <v>10</v>
      </c>
      <c r="I34" s="138"/>
      <c r="J34" s="133" t="s">
        <v>525</v>
      </c>
      <c r="K34" s="139" t="s">
        <v>394</v>
      </c>
      <c r="L34" s="140"/>
      <c r="M34" s="141">
        <v>100</v>
      </c>
      <c r="N34" s="142"/>
      <c r="O34" s="133"/>
      <c r="P34" s="151" t="s">
        <v>390</v>
      </c>
      <c r="Q34" s="152"/>
      <c r="R34" s="138"/>
      <c r="S34" s="133"/>
      <c r="T34" s="133"/>
      <c r="U34" s="153" t="s">
        <v>390</v>
      </c>
      <c r="V34" s="146"/>
      <c r="W34" s="141">
        <v>20</v>
      </c>
      <c r="X34" s="141">
        <v>30</v>
      </c>
      <c r="Y34" s="141">
        <v>20</v>
      </c>
      <c r="Z34" s="141">
        <v>30</v>
      </c>
      <c r="AA34" s="133">
        <v>2</v>
      </c>
      <c r="AB34" s="145"/>
      <c r="AC34" s="146"/>
      <c r="AD34" s="147" t="s">
        <v>536</v>
      </c>
      <c r="AE34" s="148"/>
    </row>
    <row r="35" spans="2:31">
      <c r="B35" s="149" t="s">
        <v>421</v>
      </c>
      <c r="C35" s="132" t="s">
        <v>17</v>
      </c>
      <c r="D35" s="133" t="s">
        <v>396</v>
      </c>
      <c r="E35" s="150">
        <v>77</v>
      </c>
      <c r="F35" s="137">
        <v>22</v>
      </c>
      <c r="G35" s="138"/>
      <c r="H35" s="137">
        <v>22</v>
      </c>
      <c r="I35" s="138"/>
      <c r="J35" s="133" t="s">
        <v>525</v>
      </c>
      <c r="K35" s="139" t="s">
        <v>394</v>
      </c>
      <c r="L35" s="140">
        <v>10</v>
      </c>
      <c r="M35" s="141">
        <v>90</v>
      </c>
      <c r="N35" s="142"/>
      <c r="O35" s="133"/>
      <c r="P35" s="151" t="s">
        <v>390</v>
      </c>
      <c r="Q35" s="152"/>
      <c r="R35" s="138"/>
      <c r="S35" s="133"/>
      <c r="T35" s="133"/>
      <c r="U35" s="153" t="s">
        <v>390</v>
      </c>
      <c r="V35" s="146"/>
      <c r="W35" s="141">
        <v>20</v>
      </c>
      <c r="X35" s="141">
        <v>30</v>
      </c>
      <c r="Y35" s="141">
        <v>20</v>
      </c>
      <c r="Z35" s="141">
        <v>30</v>
      </c>
      <c r="AA35" s="133">
        <v>2</v>
      </c>
      <c r="AB35" s="145"/>
      <c r="AC35" s="146" t="s">
        <v>517</v>
      </c>
      <c r="AD35" s="147" t="s">
        <v>537</v>
      </c>
      <c r="AE35" s="148"/>
    </row>
    <row r="36" spans="2:31" ht="17.25" thickBot="1">
      <c r="B36" s="149" t="s">
        <v>422</v>
      </c>
      <c r="C36" s="132" t="s">
        <v>423</v>
      </c>
      <c r="D36" s="133" t="s">
        <v>393</v>
      </c>
      <c r="E36" s="150">
        <v>53</v>
      </c>
      <c r="F36" s="137">
        <v>31</v>
      </c>
      <c r="G36" s="138"/>
      <c r="H36" s="137">
        <v>31</v>
      </c>
      <c r="I36" s="138"/>
      <c r="J36" s="133" t="s">
        <v>522</v>
      </c>
      <c r="K36" s="139" t="s">
        <v>394</v>
      </c>
      <c r="L36" s="140"/>
      <c r="M36" s="141">
        <v>100</v>
      </c>
      <c r="N36" s="142"/>
      <c r="O36" s="133"/>
      <c r="P36" s="133"/>
      <c r="Q36" s="155"/>
      <c r="R36" s="144" t="s">
        <v>390</v>
      </c>
      <c r="S36" s="133"/>
      <c r="T36" s="133"/>
      <c r="U36" s="133"/>
      <c r="V36" s="144" t="s">
        <v>390</v>
      </c>
      <c r="W36" s="141">
        <v>20</v>
      </c>
      <c r="X36" s="141">
        <v>30</v>
      </c>
      <c r="Y36" s="141">
        <v>30</v>
      </c>
      <c r="Z36" s="141">
        <v>20</v>
      </c>
      <c r="AA36" s="133">
        <v>2</v>
      </c>
      <c r="AB36" s="145"/>
      <c r="AC36" s="146"/>
      <c r="AD36" s="147" t="s">
        <v>539</v>
      </c>
      <c r="AE36" s="180"/>
    </row>
    <row r="37" spans="2:31" ht="33" customHeight="1">
      <c r="B37" s="149" t="s">
        <v>422</v>
      </c>
      <c r="C37" s="132" t="s">
        <v>148</v>
      </c>
      <c r="D37" s="133" t="s">
        <v>33</v>
      </c>
      <c r="E37" s="150">
        <v>40</v>
      </c>
      <c r="F37" s="137">
        <v>16</v>
      </c>
      <c r="G37" s="138"/>
      <c r="H37" s="137">
        <v>16</v>
      </c>
      <c r="I37" s="138"/>
      <c r="J37" s="133" t="s">
        <v>522</v>
      </c>
      <c r="K37" s="139" t="s">
        <v>394</v>
      </c>
      <c r="L37" s="140"/>
      <c r="M37" s="141">
        <v>100</v>
      </c>
      <c r="N37" s="142"/>
      <c r="O37" s="133"/>
      <c r="P37" s="141"/>
      <c r="Q37" s="154" t="s">
        <v>390</v>
      </c>
      <c r="R37" s="138"/>
      <c r="S37" s="133"/>
      <c r="T37" s="154" t="s">
        <v>390</v>
      </c>
      <c r="U37" s="153" t="s">
        <v>390</v>
      </c>
      <c r="V37" s="146"/>
      <c r="W37" s="141">
        <v>20</v>
      </c>
      <c r="X37" s="141">
        <v>30</v>
      </c>
      <c r="Y37" s="141">
        <v>20</v>
      </c>
      <c r="Z37" s="141">
        <v>30</v>
      </c>
      <c r="AA37" s="133">
        <v>2</v>
      </c>
      <c r="AB37" s="145"/>
      <c r="AC37" s="146"/>
      <c r="AD37" s="147" t="s">
        <v>540</v>
      </c>
      <c r="AE37" s="204"/>
    </row>
    <row r="38" spans="2:31">
      <c r="B38" s="149" t="s">
        <v>421</v>
      </c>
      <c r="C38" s="132" t="s">
        <v>424</v>
      </c>
      <c r="D38" s="133" t="s">
        <v>425</v>
      </c>
      <c r="E38" s="150">
        <v>83</v>
      </c>
      <c r="F38" s="137">
        <v>37</v>
      </c>
      <c r="G38" s="138"/>
      <c r="H38" s="137">
        <v>37</v>
      </c>
      <c r="I38" s="138"/>
      <c r="J38" s="133" t="s">
        <v>522</v>
      </c>
      <c r="K38" s="139" t="s">
        <v>394</v>
      </c>
      <c r="L38" s="140"/>
      <c r="M38" s="141">
        <v>100</v>
      </c>
      <c r="N38" s="142"/>
      <c r="O38" s="133"/>
      <c r="P38" s="151" t="s">
        <v>390</v>
      </c>
      <c r="Q38" s="155"/>
      <c r="R38" s="138"/>
      <c r="S38" s="151" t="s">
        <v>390</v>
      </c>
      <c r="T38" s="133"/>
      <c r="U38" s="133"/>
      <c r="V38" s="146"/>
      <c r="W38" s="141">
        <v>25</v>
      </c>
      <c r="X38" s="141">
        <v>25</v>
      </c>
      <c r="Y38" s="141">
        <v>25</v>
      </c>
      <c r="Z38" s="141">
        <v>25</v>
      </c>
      <c r="AA38" s="133">
        <v>2</v>
      </c>
      <c r="AB38" s="145"/>
      <c r="AC38" s="146"/>
      <c r="AD38" s="147" t="s">
        <v>542</v>
      </c>
      <c r="AE38" s="148"/>
    </row>
    <row r="39" spans="2:31" ht="33" customHeight="1">
      <c r="B39" s="149" t="s">
        <v>422</v>
      </c>
      <c r="C39" s="132" t="s">
        <v>426</v>
      </c>
      <c r="D39" s="133" t="s">
        <v>415</v>
      </c>
      <c r="E39" s="150">
        <v>40</v>
      </c>
      <c r="F39" s="137">
        <v>22</v>
      </c>
      <c r="G39" s="138"/>
      <c r="H39" s="137">
        <v>22</v>
      </c>
      <c r="I39" s="138"/>
      <c r="J39" s="133" t="s">
        <v>522</v>
      </c>
      <c r="K39" s="139" t="s">
        <v>394</v>
      </c>
      <c r="L39" s="140">
        <v>10</v>
      </c>
      <c r="M39" s="141">
        <v>90</v>
      </c>
      <c r="N39" s="142"/>
      <c r="O39" s="133"/>
      <c r="P39" s="133"/>
      <c r="Q39" s="155"/>
      <c r="R39" s="144" t="s">
        <v>390</v>
      </c>
      <c r="S39" s="133"/>
      <c r="T39" s="133"/>
      <c r="U39" s="133"/>
      <c r="V39" s="144" t="s">
        <v>390</v>
      </c>
      <c r="W39" s="141">
        <v>20</v>
      </c>
      <c r="X39" s="141">
        <v>30</v>
      </c>
      <c r="Y39" s="141">
        <v>30</v>
      </c>
      <c r="Z39" s="141">
        <v>20</v>
      </c>
      <c r="AA39" s="133">
        <v>2</v>
      </c>
      <c r="AB39" s="145"/>
      <c r="AC39" s="146" t="s">
        <v>517</v>
      </c>
      <c r="AD39" s="147" t="s">
        <v>543</v>
      </c>
      <c r="AE39" s="148"/>
    </row>
    <row r="40" spans="2:31" ht="33" customHeight="1">
      <c r="B40" s="149" t="s">
        <v>421</v>
      </c>
      <c r="C40" s="132" t="s">
        <v>150</v>
      </c>
      <c r="D40" s="133" t="s">
        <v>420</v>
      </c>
      <c r="E40" s="150">
        <v>34</v>
      </c>
      <c r="F40" s="137">
        <v>14</v>
      </c>
      <c r="G40" s="138"/>
      <c r="H40" s="137">
        <v>14</v>
      </c>
      <c r="I40" s="138"/>
      <c r="J40" s="133" t="s">
        <v>525</v>
      </c>
      <c r="K40" s="139" t="s">
        <v>394</v>
      </c>
      <c r="L40" s="140"/>
      <c r="M40" s="141">
        <v>100</v>
      </c>
      <c r="N40" s="142"/>
      <c r="O40" s="133"/>
      <c r="P40" s="151" t="s">
        <v>390</v>
      </c>
      <c r="Q40" s="152"/>
      <c r="R40" s="138"/>
      <c r="S40" s="133"/>
      <c r="T40" s="133"/>
      <c r="U40" s="153" t="s">
        <v>390</v>
      </c>
      <c r="V40" s="146"/>
      <c r="W40" s="141">
        <v>22.9</v>
      </c>
      <c r="X40" s="141">
        <v>34.299999999999997</v>
      </c>
      <c r="Y40" s="141">
        <v>28.6</v>
      </c>
      <c r="Z40" s="141">
        <v>14.3</v>
      </c>
      <c r="AA40" s="133">
        <v>2</v>
      </c>
      <c r="AB40" s="145"/>
      <c r="AC40" s="146"/>
      <c r="AD40" s="147" t="s">
        <v>544</v>
      </c>
      <c r="AE40" s="148"/>
    </row>
    <row r="41" spans="2:31" ht="33" customHeight="1">
      <c r="B41" s="149" t="s">
        <v>422</v>
      </c>
      <c r="C41" s="132" t="s">
        <v>149</v>
      </c>
      <c r="D41" s="133" t="s">
        <v>427</v>
      </c>
      <c r="E41" s="150">
        <v>76</v>
      </c>
      <c r="F41" s="137">
        <v>54</v>
      </c>
      <c r="G41" s="138"/>
      <c r="H41" s="137">
        <v>61</v>
      </c>
      <c r="I41" s="138"/>
      <c r="J41" s="133" t="s">
        <v>522</v>
      </c>
      <c r="K41" s="139" t="s">
        <v>394</v>
      </c>
      <c r="L41" s="140"/>
      <c r="M41" s="141">
        <v>100</v>
      </c>
      <c r="N41" s="142"/>
      <c r="O41" s="133"/>
      <c r="P41" s="141"/>
      <c r="Q41" s="154" t="s">
        <v>390</v>
      </c>
      <c r="R41" s="138"/>
      <c r="S41" s="133"/>
      <c r="T41" s="154" t="s">
        <v>390</v>
      </c>
      <c r="U41" s="153" t="s">
        <v>390</v>
      </c>
      <c r="V41" s="146"/>
      <c r="W41" s="141">
        <v>10</v>
      </c>
      <c r="X41" s="141">
        <v>40</v>
      </c>
      <c r="Y41" s="141">
        <v>30</v>
      </c>
      <c r="Z41" s="141">
        <v>20</v>
      </c>
      <c r="AA41" s="133">
        <v>2</v>
      </c>
      <c r="AB41" s="145"/>
      <c r="AC41" s="146"/>
      <c r="AD41" s="205" t="s">
        <v>545</v>
      </c>
      <c r="AE41" s="148" t="s">
        <v>437</v>
      </c>
    </row>
    <row r="42" spans="2:31" ht="45" customHeight="1" thickBot="1">
      <c r="B42" s="168" t="s">
        <v>421</v>
      </c>
      <c r="C42" s="169" t="s">
        <v>22</v>
      </c>
      <c r="D42" s="170" t="s">
        <v>396</v>
      </c>
      <c r="E42" s="171">
        <v>77</v>
      </c>
      <c r="F42" s="172">
        <v>50</v>
      </c>
      <c r="G42" s="173"/>
      <c r="H42" s="172">
        <v>50</v>
      </c>
      <c r="I42" s="173"/>
      <c r="J42" s="170" t="s">
        <v>525</v>
      </c>
      <c r="K42" s="174" t="s">
        <v>394</v>
      </c>
      <c r="L42" s="124">
        <v>10</v>
      </c>
      <c r="M42" s="125">
        <v>90</v>
      </c>
      <c r="N42" s="206"/>
      <c r="O42" s="207"/>
      <c r="P42" s="208"/>
      <c r="Q42" s="154" t="s">
        <v>390</v>
      </c>
      <c r="R42" s="209"/>
      <c r="S42" s="207"/>
      <c r="T42" s="154" t="s">
        <v>390</v>
      </c>
      <c r="U42" s="153" t="s">
        <v>390</v>
      </c>
      <c r="V42" s="210"/>
      <c r="W42" s="125">
        <v>20</v>
      </c>
      <c r="X42" s="125">
        <v>30</v>
      </c>
      <c r="Y42" s="125">
        <v>20</v>
      </c>
      <c r="Z42" s="125">
        <v>30</v>
      </c>
      <c r="AA42" s="170">
        <v>2</v>
      </c>
      <c r="AB42" s="178"/>
      <c r="AC42" s="262" t="s">
        <v>515</v>
      </c>
      <c r="AD42" s="179" t="s">
        <v>546</v>
      </c>
      <c r="AE42" s="148" t="s">
        <v>439</v>
      </c>
    </row>
    <row r="43" spans="2:31" ht="17.25" thickBot="1">
      <c r="B43" s="191" t="s">
        <v>428</v>
      </c>
      <c r="C43" s="192" t="s">
        <v>429</v>
      </c>
      <c r="D43" s="193" t="s">
        <v>393</v>
      </c>
      <c r="E43" s="134">
        <v>76</v>
      </c>
      <c r="F43" s="135">
        <v>36</v>
      </c>
      <c r="G43" s="136"/>
      <c r="H43" s="135">
        <v>34</v>
      </c>
      <c r="I43" s="136"/>
      <c r="J43" s="193" t="s">
        <v>522</v>
      </c>
      <c r="K43" s="194" t="s">
        <v>394</v>
      </c>
      <c r="L43" s="195"/>
      <c r="M43" s="196">
        <v>100</v>
      </c>
      <c r="N43" s="197"/>
      <c r="O43" s="193"/>
      <c r="P43" s="193"/>
      <c r="Q43" s="198"/>
      <c r="R43" s="211" t="s">
        <v>390</v>
      </c>
      <c r="S43" s="193"/>
      <c r="T43" s="193"/>
      <c r="U43" s="193"/>
      <c r="V43" s="212" t="s">
        <v>390</v>
      </c>
      <c r="W43" s="196">
        <v>20</v>
      </c>
      <c r="X43" s="196">
        <v>30</v>
      </c>
      <c r="Y43" s="196">
        <v>30</v>
      </c>
      <c r="Z43" s="196">
        <v>20</v>
      </c>
      <c r="AA43" s="193">
        <v>2</v>
      </c>
      <c r="AB43" s="201"/>
      <c r="AC43" s="249"/>
      <c r="AD43" s="202" t="s">
        <v>547</v>
      </c>
      <c r="AE43" s="188"/>
    </row>
    <row r="44" spans="2:31" ht="17.25" thickBot="1">
      <c r="B44" s="149" t="s">
        <v>428</v>
      </c>
      <c r="C44" s="132" t="s">
        <v>430</v>
      </c>
      <c r="D44" s="133" t="s">
        <v>359</v>
      </c>
      <c r="E44" s="150">
        <v>76</v>
      </c>
      <c r="F44" s="137">
        <v>36</v>
      </c>
      <c r="G44" s="138"/>
      <c r="H44" s="137">
        <v>36</v>
      </c>
      <c r="I44" s="138"/>
      <c r="J44" s="133" t="s">
        <v>522</v>
      </c>
      <c r="K44" s="139" t="s">
        <v>394</v>
      </c>
      <c r="L44" s="140"/>
      <c r="M44" s="141">
        <v>100</v>
      </c>
      <c r="N44" s="142"/>
      <c r="O44" s="133"/>
      <c r="P44" s="151" t="s">
        <v>390</v>
      </c>
      <c r="Q44" s="155"/>
      <c r="R44" s="162"/>
      <c r="S44" s="151" t="s">
        <v>390</v>
      </c>
      <c r="T44" s="133"/>
      <c r="U44" s="133"/>
      <c r="V44" s="146"/>
      <c r="W44" s="141">
        <v>20</v>
      </c>
      <c r="X44" s="141">
        <v>30</v>
      </c>
      <c r="Y44" s="141">
        <v>30</v>
      </c>
      <c r="Z44" s="141">
        <v>20</v>
      </c>
      <c r="AA44" s="133">
        <v>2</v>
      </c>
      <c r="AB44" s="145"/>
      <c r="AC44" s="146"/>
      <c r="AD44" s="202" t="s">
        <v>548</v>
      </c>
      <c r="AE44" s="213"/>
    </row>
    <row r="45" spans="2:31" ht="45" customHeight="1" thickBot="1">
      <c r="B45" s="149" t="s">
        <v>428</v>
      </c>
      <c r="C45" s="132" t="s">
        <v>431</v>
      </c>
      <c r="D45" s="133" t="s">
        <v>199</v>
      </c>
      <c r="E45" s="150">
        <v>41</v>
      </c>
      <c r="F45" s="137">
        <v>41</v>
      </c>
      <c r="G45" s="138"/>
      <c r="H45" s="137">
        <v>40</v>
      </c>
      <c r="I45" s="138"/>
      <c r="J45" s="133" t="s">
        <v>527</v>
      </c>
      <c r="K45" s="139" t="s">
        <v>394</v>
      </c>
      <c r="L45" s="140"/>
      <c r="M45" s="141">
        <v>100</v>
      </c>
      <c r="N45" s="142"/>
      <c r="O45" s="133"/>
      <c r="P45" s="133"/>
      <c r="Q45" s="154" t="s">
        <v>390</v>
      </c>
      <c r="R45" s="138"/>
      <c r="S45" s="133"/>
      <c r="T45" s="133"/>
      <c r="U45" s="133"/>
      <c r="V45" s="144" t="s">
        <v>390</v>
      </c>
      <c r="W45" s="141">
        <v>15</v>
      </c>
      <c r="X45" s="141">
        <v>35</v>
      </c>
      <c r="Y45" s="141">
        <v>35</v>
      </c>
      <c r="Z45" s="141">
        <v>15</v>
      </c>
      <c r="AA45" s="141">
        <v>2</v>
      </c>
      <c r="AB45" s="145"/>
      <c r="AC45" s="146"/>
      <c r="AD45" s="147" t="s">
        <v>550</v>
      </c>
      <c r="AE45" s="214"/>
    </row>
    <row r="46" spans="2:31" ht="24">
      <c r="B46" s="149" t="s">
        <v>428</v>
      </c>
      <c r="C46" s="132" t="s">
        <v>433</v>
      </c>
      <c r="D46" s="133" t="s">
        <v>393</v>
      </c>
      <c r="E46" s="150">
        <v>40</v>
      </c>
      <c r="F46" s="137">
        <v>20</v>
      </c>
      <c r="G46" s="138"/>
      <c r="H46" s="137">
        <v>20</v>
      </c>
      <c r="I46" s="138"/>
      <c r="J46" s="133" t="s">
        <v>522</v>
      </c>
      <c r="K46" s="139" t="s">
        <v>394</v>
      </c>
      <c r="L46" s="140"/>
      <c r="M46" s="141">
        <v>100</v>
      </c>
      <c r="N46" s="142"/>
      <c r="O46" s="133"/>
      <c r="P46" s="399"/>
      <c r="Q46" s="154" t="s">
        <v>390</v>
      </c>
      <c r="R46" s="138"/>
      <c r="S46" s="133"/>
      <c r="T46" s="133"/>
      <c r="U46" s="133"/>
      <c r="V46" s="144" t="s">
        <v>390</v>
      </c>
      <c r="W46" s="141">
        <v>20</v>
      </c>
      <c r="X46" s="141">
        <v>30</v>
      </c>
      <c r="Y46" s="141">
        <v>30</v>
      </c>
      <c r="Z46" s="141">
        <v>20</v>
      </c>
      <c r="AA46" s="133">
        <v>2</v>
      </c>
      <c r="AB46" s="145"/>
      <c r="AC46" s="146"/>
      <c r="AD46" s="147" t="s">
        <v>551</v>
      </c>
    </row>
    <row r="47" spans="2:31">
      <c r="B47" s="149" t="s">
        <v>434</v>
      </c>
      <c r="C47" s="132" t="s">
        <v>435</v>
      </c>
      <c r="D47" s="133" t="s">
        <v>436</v>
      </c>
      <c r="E47" s="150">
        <v>49</v>
      </c>
      <c r="F47" s="137">
        <v>19</v>
      </c>
      <c r="G47" s="138"/>
      <c r="H47" s="137">
        <v>25</v>
      </c>
      <c r="I47" s="138"/>
      <c r="J47" s="133" t="s">
        <v>522</v>
      </c>
      <c r="K47" s="139" t="s">
        <v>389</v>
      </c>
      <c r="L47" s="140"/>
      <c r="M47" s="141">
        <v>100</v>
      </c>
      <c r="N47" s="142"/>
      <c r="O47" s="141" t="s">
        <v>390</v>
      </c>
      <c r="P47" s="141"/>
      <c r="Q47" s="152"/>
      <c r="R47" s="142"/>
      <c r="S47" s="141"/>
      <c r="T47" s="141"/>
      <c r="U47" s="141"/>
      <c r="V47" s="146"/>
      <c r="W47" s="141">
        <v>20</v>
      </c>
      <c r="X47" s="141">
        <v>30</v>
      </c>
      <c r="Y47" s="141">
        <v>30</v>
      </c>
      <c r="Z47" s="141">
        <v>20</v>
      </c>
      <c r="AA47" s="133">
        <v>2</v>
      </c>
      <c r="AB47" s="145"/>
      <c r="AC47" s="146"/>
      <c r="AD47" s="147"/>
    </row>
    <row r="48" spans="2:31" ht="33" customHeight="1">
      <c r="B48" s="149" t="s">
        <v>434</v>
      </c>
      <c r="C48" s="132" t="s">
        <v>212</v>
      </c>
      <c r="D48" s="133" t="s">
        <v>438</v>
      </c>
      <c r="E48" s="150">
        <v>97</v>
      </c>
      <c r="F48" s="137">
        <v>43</v>
      </c>
      <c r="G48" s="138"/>
      <c r="H48" s="137">
        <v>53</v>
      </c>
      <c r="I48" s="138"/>
      <c r="J48" s="133" t="s">
        <v>522</v>
      </c>
      <c r="K48" s="139" t="s">
        <v>394</v>
      </c>
      <c r="L48" s="140"/>
      <c r="M48" s="141">
        <v>100</v>
      </c>
      <c r="N48" s="142"/>
      <c r="O48" s="133"/>
      <c r="P48" s="133"/>
      <c r="Q48" s="155"/>
      <c r="R48" s="144" t="s">
        <v>390</v>
      </c>
      <c r="S48" s="133"/>
      <c r="T48" s="133"/>
      <c r="U48" s="133"/>
      <c r="V48" s="144" t="s">
        <v>390</v>
      </c>
      <c r="W48" s="141">
        <v>19</v>
      </c>
      <c r="X48" s="141">
        <v>31.4</v>
      </c>
      <c r="Y48" s="141">
        <v>28.5</v>
      </c>
      <c r="Z48" s="141">
        <v>20.9</v>
      </c>
      <c r="AA48" s="133">
        <v>2</v>
      </c>
      <c r="AB48" s="165" t="s">
        <v>406</v>
      </c>
      <c r="AC48" s="146"/>
      <c r="AD48" s="147" t="s">
        <v>552</v>
      </c>
    </row>
    <row r="49" spans="2:31" ht="33" customHeight="1">
      <c r="B49" s="149" t="s">
        <v>440</v>
      </c>
      <c r="C49" s="132" t="s">
        <v>560</v>
      </c>
      <c r="D49" s="215" t="s">
        <v>441</v>
      </c>
      <c r="E49" s="216">
        <v>20</v>
      </c>
      <c r="F49" s="158">
        <v>14</v>
      </c>
      <c r="G49" s="159"/>
      <c r="H49" s="158">
        <v>14</v>
      </c>
      <c r="I49" s="159"/>
      <c r="J49" s="133" t="s">
        <v>522</v>
      </c>
      <c r="K49" s="183" t="s">
        <v>394</v>
      </c>
      <c r="L49" s="217"/>
      <c r="M49" s="218">
        <v>100</v>
      </c>
      <c r="N49" s="219"/>
      <c r="O49" s="215"/>
      <c r="P49" s="157"/>
      <c r="Q49" s="155"/>
      <c r="R49" s="144" t="s">
        <v>390</v>
      </c>
      <c r="S49" s="157"/>
      <c r="T49" s="157"/>
      <c r="U49" s="155"/>
      <c r="V49" s="144" t="s">
        <v>390</v>
      </c>
      <c r="W49" s="218">
        <v>24</v>
      </c>
      <c r="X49" s="218">
        <v>28</v>
      </c>
      <c r="Y49" s="218">
        <v>20</v>
      </c>
      <c r="Z49" s="218">
        <v>28</v>
      </c>
      <c r="AA49" s="215">
        <v>2</v>
      </c>
      <c r="AB49" s="145"/>
      <c r="AC49" s="363"/>
      <c r="AD49" s="220" t="s">
        <v>553</v>
      </c>
    </row>
    <row r="50" spans="2:31" ht="33" customHeight="1" thickBot="1">
      <c r="B50" s="168" t="s">
        <v>428</v>
      </c>
      <c r="C50" s="169" t="s">
        <v>442</v>
      </c>
      <c r="D50" s="207" t="s">
        <v>443</v>
      </c>
      <c r="E50" s="221">
        <v>28</v>
      </c>
      <c r="F50" s="222">
        <v>20</v>
      </c>
      <c r="G50" s="209"/>
      <c r="H50" s="222">
        <v>20</v>
      </c>
      <c r="I50" s="209"/>
      <c r="J50" s="170" t="s">
        <v>522</v>
      </c>
      <c r="K50" s="223" t="s">
        <v>394</v>
      </c>
      <c r="L50" s="122"/>
      <c r="M50" s="208">
        <v>100</v>
      </c>
      <c r="N50" s="123"/>
      <c r="O50" s="207"/>
      <c r="P50" s="151" t="s">
        <v>390</v>
      </c>
      <c r="Q50" s="224"/>
      <c r="R50" s="209"/>
      <c r="S50" s="208"/>
      <c r="T50" s="208"/>
      <c r="U50" s="207"/>
      <c r="V50" s="144" t="s">
        <v>390</v>
      </c>
      <c r="W50" s="208">
        <v>15</v>
      </c>
      <c r="X50" s="208">
        <v>25</v>
      </c>
      <c r="Y50" s="208">
        <v>35</v>
      </c>
      <c r="Z50" s="208">
        <v>25</v>
      </c>
      <c r="AA50" s="207">
        <v>2</v>
      </c>
      <c r="AB50" s="178"/>
      <c r="AC50" s="210"/>
      <c r="AD50" s="225" t="s">
        <v>554</v>
      </c>
    </row>
    <row r="51" spans="2:31" ht="15.75" customHeight="1" thickBot="1">
      <c r="B51" s="226" t="s">
        <v>444</v>
      </c>
      <c r="C51" s="227" t="s">
        <v>561</v>
      </c>
      <c r="D51" s="228" t="s">
        <v>445</v>
      </c>
      <c r="E51" s="229">
        <v>38</v>
      </c>
      <c r="F51" s="230">
        <v>16</v>
      </c>
      <c r="G51" s="231">
        <v>8</v>
      </c>
      <c r="H51" s="230">
        <v>16</v>
      </c>
      <c r="I51" s="231">
        <v>8</v>
      </c>
      <c r="J51" s="230" t="s">
        <v>522</v>
      </c>
      <c r="K51" s="232" t="s">
        <v>394</v>
      </c>
      <c r="L51" s="233"/>
      <c r="M51" s="234">
        <v>100</v>
      </c>
      <c r="N51" s="235"/>
      <c r="O51" s="228"/>
      <c r="P51" s="236" t="s">
        <v>390</v>
      </c>
      <c r="Q51" s="237"/>
      <c r="R51" s="231"/>
      <c r="S51" s="236" t="s">
        <v>390</v>
      </c>
      <c r="T51" s="228"/>
      <c r="U51" s="228"/>
      <c r="V51" s="238"/>
      <c r="W51" s="234">
        <v>20</v>
      </c>
      <c r="X51" s="234">
        <v>30</v>
      </c>
      <c r="Y51" s="234">
        <v>30</v>
      </c>
      <c r="Z51" s="234">
        <v>20</v>
      </c>
      <c r="AA51" s="228">
        <v>2</v>
      </c>
      <c r="AB51" s="239"/>
      <c r="AC51" s="238"/>
      <c r="AD51" s="240" t="s">
        <v>555</v>
      </c>
      <c r="AE51" s="120"/>
    </row>
    <row r="52" spans="2:31" ht="16.5" customHeight="1" thickBot="1">
      <c r="V52" s="185" t="s">
        <v>564</v>
      </c>
      <c r="AE52" s="121"/>
    </row>
    <row r="53" spans="2:31">
      <c r="V53" s="185"/>
      <c r="AE53" s="464" t="s">
        <v>377</v>
      </c>
    </row>
    <row r="54" spans="2:31" ht="17.25" thickBot="1">
      <c r="AE54" s="465"/>
    </row>
    <row r="55" spans="2:31">
      <c r="B55" s="493" t="s">
        <v>446</v>
      </c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5"/>
      <c r="AE55" s="241"/>
    </row>
    <row r="56" spans="2:31" ht="17.25" thickBot="1">
      <c r="B56" s="496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8"/>
      <c r="AE56" s="242"/>
    </row>
    <row r="57" spans="2:31" ht="15.75" customHeight="1">
      <c r="B57" s="482" t="s">
        <v>363</v>
      </c>
      <c r="C57" s="484" t="s">
        <v>364</v>
      </c>
      <c r="D57" s="486" t="s">
        <v>365</v>
      </c>
      <c r="E57" s="488" t="s">
        <v>366</v>
      </c>
      <c r="F57" s="490" t="s">
        <v>455</v>
      </c>
      <c r="G57" s="492"/>
      <c r="H57" s="490" t="s">
        <v>456</v>
      </c>
      <c r="I57" s="491"/>
      <c r="J57" s="486" t="s">
        <v>367</v>
      </c>
      <c r="K57" s="499" t="s">
        <v>368</v>
      </c>
      <c r="L57" s="490" t="s">
        <v>369</v>
      </c>
      <c r="M57" s="501"/>
      <c r="N57" s="492"/>
      <c r="O57" s="502" t="s">
        <v>370</v>
      </c>
      <c r="P57" s="504" t="s">
        <v>371</v>
      </c>
      <c r="Q57" s="505"/>
      <c r="R57" s="506"/>
      <c r="S57" s="455" t="s">
        <v>372</v>
      </c>
      <c r="T57" s="455"/>
      <c r="U57" s="456"/>
      <c r="V57" s="457"/>
      <c r="W57" s="490" t="s">
        <v>373</v>
      </c>
      <c r="X57" s="501"/>
      <c r="Y57" s="501"/>
      <c r="Z57" s="455"/>
      <c r="AA57" s="453" t="s">
        <v>374</v>
      </c>
      <c r="AB57" s="453" t="s">
        <v>375</v>
      </c>
      <c r="AC57" s="507" t="s">
        <v>376</v>
      </c>
      <c r="AD57" s="365" t="s">
        <v>457</v>
      </c>
      <c r="AE57" s="243" t="s">
        <v>391</v>
      </c>
    </row>
    <row r="58" spans="2:31" ht="28.5" customHeight="1" thickBot="1">
      <c r="B58" s="483"/>
      <c r="C58" s="485"/>
      <c r="D58" s="487"/>
      <c r="E58" s="489"/>
      <c r="F58" s="122" t="s">
        <v>378</v>
      </c>
      <c r="G58" s="123" t="s">
        <v>365</v>
      </c>
      <c r="H58" s="122" t="s">
        <v>378</v>
      </c>
      <c r="I58" s="123" t="s">
        <v>365</v>
      </c>
      <c r="J58" s="487"/>
      <c r="K58" s="500"/>
      <c r="L58" s="124" t="s">
        <v>379</v>
      </c>
      <c r="M58" s="125" t="s">
        <v>380</v>
      </c>
      <c r="N58" s="126" t="s">
        <v>370</v>
      </c>
      <c r="O58" s="503"/>
      <c r="P58" s="127" t="s">
        <v>381</v>
      </c>
      <c r="Q58" s="128" t="s">
        <v>453</v>
      </c>
      <c r="R58" s="129" t="s">
        <v>15</v>
      </c>
      <c r="S58" s="127" t="s">
        <v>381</v>
      </c>
      <c r="T58" s="128" t="s">
        <v>453</v>
      </c>
      <c r="U58" s="130" t="s">
        <v>382</v>
      </c>
      <c r="V58" s="129" t="s">
        <v>15</v>
      </c>
      <c r="W58" s="125" t="s">
        <v>383</v>
      </c>
      <c r="X58" s="125" t="s">
        <v>384</v>
      </c>
      <c r="Y58" s="125" t="s">
        <v>385</v>
      </c>
      <c r="Z58" s="125" t="s">
        <v>386</v>
      </c>
      <c r="AA58" s="454"/>
      <c r="AB58" s="454"/>
      <c r="AC58" s="489"/>
      <c r="AD58" s="366" t="s">
        <v>458</v>
      </c>
      <c r="AE58" s="243" t="s">
        <v>401</v>
      </c>
    </row>
    <row r="59" spans="2:31">
      <c r="B59" s="191" t="s">
        <v>392</v>
      </c>
      <c r="C59" s="244" t="s">
        <v>151</v>
      </c>
      <c r="D59" s="193" t="s">
        <v>393</v>
      </c>
      <c r="E59" s="134">
        <v>42</v>
      </c>
      <c r="F59" s="135">
        <v>24</v>
      </c>
      <c r="G59" s="136"/>
      <c r="H59" s="196">
        <v>33</v>
      </c>
      <c r="I59" s="197"/>
      <c r="J59" s="135" t="s">
        <v>523</v>
      </c>
      <c r="K59" s="136" t="s">
        <v>394</v>
      </c>
      <c r="L59" s="195"/>
      <c r="M59" s="196">
        <v>100</v>
      </c>
      <c r="N59" s="197"/>
      <c r="O59" s="245"/>
      <c r="P59" s="246" t="s">
        <v>390</v>
      </c>
      <c r="Q59" s="247"/>
      <c r="R59" s="136"/>
      <c r="S59" s="193"/>
      <c r="T59" s="193"/>
      <c r="U59" s="248" t="s">
        <v>390</v>
      </c>
      <c r="V59" s="249"/>
      <c r="W59" s="196">
        <v>22.7</v>
      </c>
      <c r="X59" s="196">
        <v>27.3</v>
      </c>
      <c r="Y59" s="196">
        <v>27.3</v>
      </c>
      <c r="Z59" s="196">
        <v>22.7</v>
      </c>
      <c r="AA59" s="193">
        <v>2</v>
      </c>
      <c r="AB59" s="201"/>
      <c r="AC59" s="249"/>
      <c r="AD59" s="202" t="s">
        <v>459</v>
      </c>
      <c r="AE59" s="243"/>
    </row>
    <row r="60" spans="2:31" ht="33" customHeight="1">
      <c r="B60" s="149" t="s">
        <v>398</v>
      </c>
      <c r="C60" s="250" t="s">
        <v>25</v>
      </c>
      <c r="D60" s="133" t="s">
        <v>396</v>
      </c>
      <c r="E60" s="150">
        <v>56</v>
      </c>
      <c r="F60" s="137">
        <v>28</v>
      </c>
      <c r="G60" s="138"/>
      <c r="H60" s="141">
        <v>27</v>
      </c>
      <c r="I60" s="142"/>
      <c r="J60" s="137" t="s">
        <v>525</v>
      </c>
      <c r="K60" s="138" t="s">
        <v>394</v>
      </c>
      <c r="L60" s="140"/>
      <c r="M60" s="141">
        <v>100</v>
      </c>
      <c r="N60" s="142"/>
      <c r="O60" s="251"/>
      <c r="P60" s="151" t="s">
        <v>390</v>
      </c>
      <c r="Q60" s="152"/>
      <c r="R60" s="138"/>
      <c r="S60" s="157"/>
      <c r="T60" s="133"/>
      <c r="U60" s="153" t="s">
        <v>390</v>
      </c>
      <c r="V60" s="156"/>
      <c r="W60" s="141">
        <v>20</v>
      </c>
      <c r="X60" s="141">
        <v>35</v>
      </c>
      <c r="Y60" s="141">
        <v>25</v>
      </c>
      <c r="Z60" s="141">
        <v>20</v>
      </c>
      <c r="AA60" s="133">
        <v>2</v>
      </c>
      <c r="AB60" s="145"/>
      <c r="AC60" s="146"/>
      <c r="AD60" s="147" t="s">
        <v>461</v>
      </c>
      <c r="AE60" s="243"/>
    </row>
    <row r="61" spans="2:31" ht="33" customHeight="1" thickBot="1">
      <c r="B61" s="149" t="s">
        <v>392</v>
      </c>
      <c r="C61" s="250" t="s">
        <v>447</v>
      </c>
      <c r="D61" s="133" t="s">
        <v>359</v>
      </c>
      <c r="E61" s="150">
        <v>40</v>
      </c>
      <c r="F61" s="137">
        <v>20</v>
      </c>
      <c r="G61" s="138"/>
      <c r="H61" s="141">
        <v>25</v>
      </c>
      <c r="I61" s="142"/>
      <c r="J61" s="137" t="s">
        <v>527</v>
      </c>
      <c r="K61" s="138" t="s">
        <v>389</v>
      </c>
      <c r="L61" s="140"/>
      <c r="M61" s="141">
        <v>100</v>
      </c>
      <c r="N61" s="142"/>
      <c r="O61" s="252" t="s">
        <v>390</v>
      </c>
      <c r="P61" s="151" t="s">
        <v>390</v>
      </c>
      <c r="Q61" s="152"/>
      <c r="R61" s="142"/>
      <c r="S61" s="157"/>
      <c r="T61" s="133"/>
      <c r="U61" s="153" t="s">
        <v>390</v>
      </c>
      <c r="V61" s="156"/>
      <c r="W61" s="141">
        <v>20</v>
      </c>
      <c r="X61" s="141">
        <v>30</v>
      </c>
      <c r="Y61" s="141">
        <v>30</v>
      </c>
      <c r="Z61" s="141">
        <v>20</v>
      </c>
      <c r="AA61" s="133">
        <v>2</v>
      </c>
      <c r="AB61" s="145"/>
      <c r="AC61" s="146"/>
      <c r="AD61" s="147" t="s">
        <v>465</v>
      </c>
      <c r="AE61" s="253"/>
    </row>
    <row r="62" spans="2:31" ht="33" customHeight="1">
      <c r="B62" s="149" t="s">
        <v>398</v>
      </c>
      <c r="C62" s="250" t="s">
        <v>448</v>
      </c>
      <c r="D62" s="133" t="s">
        <v>396</v>
      </c>
      <c r="E62" s="150">
        <v>45</v>
      </c>
      <c r="F62" s="137" t="s">
        <v>556</v>
      </c>
      <c r="G62" s="138"/>
      <c r="H62" s="141">
        <v>2</v>
      </c>
      <c r="I62" s="142"/>
      <c r="J62" s="137" t="s">
        <v>528</v>
      </c>
      <c r="K62" s="138" t="s">
        <v>394</v>
      </c>
      <c r="L62" s="140"/>
      <c r="M62" s="141">
        <v>100</v>
      </c>
      <c r="N62" s="142"/>
      <c r="O62" s="252" t="s">
        <v>390</v>
      </c>
      <c r="P62" s="151" t="s">
        <v>390</v>
      </c>
      <c r="Q62" s="152"/>
      <c r="R62" s="138"/>
      <c r="S62" s="157"/>
      <c r="T62" s="133"/>
      <c r="U62" s="153" t="s">
        <v>390</v>
      </c>
      <c r="V62" s="156"/>
      <c r="W62" s="141">
        <v>25</v>
      </c>
      <c r="X62" s="141">
        <v>30</v>
      </c>
      <c r="Y62" s="141">
        <v>25</v>
      </c>
      <c r="Z62" s="141">
        <v>20</v>
      </c>
      <c r="AA62" s="133">
        <v>2</v>
      </c>
      <c r="AB62" s="145"/>
      <c r="AC62" s="146"/>
      <c r="AD62" s="147" t="s">
        <v>466</v>
      </c>
      <c r="AE62" s="254" t="s">
        <v>432</v>
      </c>
    </row>
    <row r="63" spans="2:31" ht="45" customHeight="1">
      <c r="B63" s="149" t="s">
        <v>398</v>
      </c>
      <c r="C63" s="250" t="s">
        <v>449</v>
      </c>
      <c r="D63" s="133" t="s">
        <v>413</v>
      </c>
      <c r="E63" s="150">
        <v>35</v>
      </c>
      <c r="F63" s="137">
        <v>15</v>
      </c>
      <c r="G63" s="138"/>
      <c r="H63" s="141">
        <v>35</v>
      </c>
      <c r="I63" s="142"/>
      <c r="J63" s="137" t="s">
        <v>527</v>
      </c>
      <c r="K63" s="138" t="s">
        <v>394</v>
      </c>
      <c r="L63" s="140"/>
      <c r="M63" s="141">
        <v>100</v>
      </c>
      <c r="N63" s="142"/>
      <c r="O63" s="251"/>
      <c r="P63" s="141"/>
      <c r="Q63" s="154" t="s">
        <v>390</v>
      </c>
      <c r="R63" s="138"/>
      <c r="S63" s="141"/>
      <c r="T63" s="154" t="s">
        <v>390</v>
      </c>
      <c r="U63" s="155"/>
      <c r="V63" s="156"/>
      <c r="W63" s="141">
        <v>25</v>
      </c>
      <c r="X63" s="141">
        <v>27.5</v>
      </c>
      <c r="Y63" s="141">
        <v>27.5</v>
      </c>
      <c r="Z63" s="141">
        <v>20</v>
      </c>
      <c r="AA63" s="133">
        <v>2</v>
      </c>
      <c r="AB63" s="145"/>
      <c r="AC63" s="146"/>
      <c r="AD63" s="147" t="s">
        <v>511</v>
      </c>
      <c r="AE63" s="243" t="s">
        <v>403</v>
      </c>
    </row>
    <row r="64" spans="2:31" ht="17.25" thickBot="1">
      <c r="B64" s="149" t="s">
        <v>392</v>
      </c>
      <c r="C64" s="250" t="s">
        <v>410</v>
      </c>
      <c r="D64" s="133" t="s">
        <v>411</v>
      </c>
      <c r="E64" s="150">
        <v>28</v>
      </c>
      <c r="F64" s="137">
        <v>16</v>
      </c>
      <c r="G64" s="138"/>
      <c r="H64" s="141">
        <v>23</v>
      </c>
      <c r="I64" s="142"/>
      <c r="J64" s="137" t="s">
        <v>527</v>
      </c>
      <c r="K64" s="138" t="s">
        <v>394</v>
      </c>
      <c r="L64" s="140"/>
      <c r="M64" s="141">
        <v>100</v>
      </c>
      <c r="N64" s="142"/>
      <c r="O64" s="251"/>
      <c r="P64" s="151" t="s">
        <v>390</v>
      </c>
      <c r="Q64" s="152"/>
      <c r="R64" s="138"/>
      <c r="S64" s="163" t="s">
        <v>390</v>
      </c>
      <c r="T64" s="141"/>
      <c r="U64" s="155"/>
      <c r="V64" s="156"/>
      <c r="W64" s="141">
        <v>20</v>
      </c>
      <c r="X64" s="141">
        <v>30</v>
      </c>
      <c r="Y64" s="141">
        <v>30</v>
      </c>
      <c r="Z64" s="141">
        <v>20</v>
      </c>
      <c r="AA64" s="133">
        <v>2</v>
      </c>
      <c r="AB64" s="145"/>
      <c r="AC64" s="146"/>
      <c r="AD64" s="147" t="s">
        <v>512</v>
      </c>
      <c r="AE64" s="255"/>
    </row>
    <row r="65" spans="2:31" ht="33" customHeight="1" thickBot="1">
      <c r="B65" s="168" t="s">
        <v>392</v>
      </c>
      <c r="C65" s="256" t="s">
        <v>412</v>
      </c>
      <c r="D65" s="170" t="s">
        <v>413</v>
      </c>
      <c r="E65" s="171">
        <v>56</v>
      </c>
      <c r="F65" s="172">
        <v>14</v>
      </c>
      <c r="G65" s="173">
        <v>14</v>
      </c>
      <c r="H65" s="125">
        <v>19</v>
      </c>
      <c r="I65" s="126">
        <v>14</v>
      </c>
      <c r="J65" s="172" t="s">
        <v>522</v>
      </c>
      <c r="K65" s="173" t="s">
        <v>394</v>
      </c>
      <c r="L65" s="124"/>
      <c r="M65" s="125">
        <v>100</v>
      </c>
      <c r="N65" s="126"/>
      <c r="O65" s="257"/>
      <c r="P65" s="170"/>
      <c r="Q65" s="175"/>
      <c r="R65" s="176" t="s">
        <v>390</v>
      </c>
      <c r="S65" s="170"/>
      <c r="T65" s="170"/>
      <c r="U65" s="170"/>
      <c r="V65" s="258" t="s">
        <v>390</v>
      </c>
      <c r="W65" s="125">
        <v>20</v>
      </c>
      <c r="X65" s="125">
        <v>30</v>
      </c>
      <c r="Y65" s="125">
        <v>30</v>
      </c>
      <c r="Z65" s="125">
        <v>20</v>
      </c>
      <c r="AA65" s="170">
        <v>2</v>
      </c>
      <c r="AB65" s="178"/>
      <c r="AC65" s="262"/>
      <c r="AD65" s="179" t="s">
        <v>513</v>
      </c>
      <c r="AE65" s="259" t="s">
        <v>452</v>
      </c>
    </row>
    <row r="66" spans="2:31" ht="45" customHeight="1">
      <c r="B66" s="191" t="s">
        <v>422</v>
      </c>
      <c r="C66" s="244" t="s">
        <v>431</v>
      </c>
      <c r="D66" s="193" t="s">
        <v>438</v>
      </c>
      <c r="E66" s="134">
        <v>70</v>
      </c>
      <c r="F66" s="135">
        <v>70</v>
      </c>
      <c r="G66" s="136"/>
      <c r="H66" s="196">
        <v>71</v>
      </c>
      <c r="I66" s="197"/>
      <c r="J66" s="135" t="s">
        <v>527</v>
      </c>
      <c r="K66" s="136" t="s">
        <v>394</v>
      </c>
      <c r="L66" s="195"/>
      <c r="M66" s="196">
        <v>100</v>
      </c>
      <c r="N66" s="197"/>
      <c r="O66" s="193"/>
      <c r="P66" s="133"/>
      <c r="Q66" s="154" t="s">
        <v>390</v>
      </c>
      <c r="R66" s="136"/>
      <c r="S66" s="193"/>
      <c r="T66" s="193"/>
      <c r="U66" s="193"/>
      <c r="V66" s="199" t="s">
        <v>390</v>
      </c>
      <c r="W66" s="196">
        <v>15</v>
      </c>
      <c r="X66" s="196">
        <v>35</v>
      </c>
      <c r="Y66" s="196">
        <v>35</v>
      </c>
      <c r="Z66" s="196">
        <v>15</v>
      </c>
      <c r="AA66" s="196">
        <v>2</v>
      </c>
      <c r="AB66" s="201"/>
      <c r="AC66" s="249"/>
      <c r="AD66" s="202" t="s">
        <v>550</v>
      </c>
    </row>
    <row r="67" spans="2:31">
      <c r="B67" s="149" t="s">
        <v>422</v>
      </c>
      <c r="C67" s="250" t="s">
        <v>17</v>
      </c>
      <c r="D67" s="133" t="s">
        <v>396</v>
      </c>
      <c r="E67" s="150">
        <v>42</v>
      </c>
      <c r="F67" s="137">
        <v>12</v>
      </c>
      <c r="G67" s="138"/>
      <c r="H67" s="141">
        <v>15</v>
      </c>
      <c r="I67" s="142"/>
      <c r="J67" s="137" t="s">
        <v>525</v>
      </c>
      <c r="K67" s="138" t="s">
        <v>394</v>
      </c>
      <c r="L67" s="140">
        <v>10</v>
      </c>
      <c r="M67" s="141">
        <v>90</v>
      </c>
      <c r="N67" s="142"/>
      <c r="O67" s="133"/>
      <c r="P67" s="151" t="s">
        <v>390</v>
      </c>
      <c r="Q67" s="152"/>
      <c r="R67" s="138"/>
      <c r="S67" s="133"/>
      <c r="T67" s="133"/>
      <c r="U67" s="153" t="s">
        <v>390</v>
      </c>
      <c r="V67" s="146"/>
      <c r="W67" s="141">
        <v>20</v>
      </c>
      <c r="X67" s="141">
        <v>30</v>
      </c>
      <c r="Y67" s="141">
        <v>20</v>
      </c>
      <c r="Z67" s="141">
        <v>30</v>
      </c>
      <c r="AA67" s="133">
        <v>2</v>
      </c>
      <c r="AB67" s="145"/>
      <c r="AC67" s="146" t="s">
        <v>517</v>
      </c>
      <c r="AD67" s="147" t="s">
        <v>537</v>
      </c>
    </row>
    <row r="68" spans="2:31" ht="17.25" thickBot="1">
      <c r="B68" s="168" t="s">
        <v>422</v>
      </c>
      <c r="C68" s="260" t="s">
        <v>424</v>
      </c>
      <c r="D68" s="175" t="s">
        <v>425</v>
      </c>
      <c r="E68" s="221">
        <v>86</v>
      </c>
      <c r="F68" s="222">
        <v>47</v>
      </c>
      <c r="G68" s="209"/>
      <c r="H68" s="208">
        <v>69</v>
      </c>
      <c r="I68" s="123"/>
      <c r="J68" s="222" t="s">
        <v>522</v>
      </c>
      <c r="K68" s="123" t="s">
        <v>404</v>
      </c>
      <c r="L68" s="122"/>
      <c r="M68" s="208">
        <v>100</v>
      </c>
      <c r="N68" s="123"/>
      <c r="O68" s="170"/>
      <c r="P68" s="261" t="s">
        <v>390</v>
      </c>
      <c r="Q68" s="175"/>
      <c r="R68" s="173"/>
      <c r="S68" s="261" t="s">
        <v>390</v>
      </c>
      <c r="T68" s="170"/>
      <c r="U68" s="170"/>
      <c r="V68" s="262"/>
      <c r="W68" s="125">
        <v>25</v>
      </c>
      <c r="X68" s="125">
        <v>25</v>
      </c>
      <c r="Y68" s="125">
        <v>25</v>
      </c>
      <c r="Z68" s="125">
        <v>25</v>
      </c>
      <c r="AA68" s="170">
        <v>2</v>
      </c>
      <c r="AB68" s="178"/>
      <c r="AC68" s="262"/>
      <c r="AD68" s="179" t="s">
        <v>542</v>
      </c>
    </row>
    <row r="69" spans="2:31" ht="33" customHeight="1" thickBot="1">
      <c r="B69" s="226" t="s">
        <v>434</v>
      </c>
      <c r="C69" s="263" t="s">
        <v>450</v>
      </c>
      <c r="D69" s="228" t="s">
        <v>397</v>
      </c>
      <c r="E69" s="229">
        <v>40</v>
      </c>
      <c r="F69" s="230">
        <v>32</v>
      </c>
      <c r="G69" s="231"/>
      <c r="H69" s="234">
        <v>40</v>
      </c>
      <c r="I69" s="235"/>
      <c r="J69" s="230" t="s">
        <v>522</v>
      </c>
      <c r="K69" s="231" t="s">
        <v>394</v>
      </c>
      <c r="L69" s="233">
        <v>30</v>
      </c>
      <c r="M69" s="234">
        <v>70</v>
      </c>
      <c r="N69" s="235"/>
      <c r="O69" s="264"/>
      <c r="P69" s="265"/>
      <c r="Q69" s="266"/>
      <c r="R69" s="267" t="s">
        <v>390</v>
      </c>
      <c r="S69" s="230"/>
      <c r="T69" s="228"/>
      <c r="U69" s="265"/>
      <c r="V69" s="268" t="s">
        <v>390</v>
      </c>
      <c r="W69" s="269">
        <v>20</v>
      </c>
      <c r="X69" s="269">
        <v>30</v>
      </c>
      <c r="Y69" s="269">
        <v>25</v>
      </c>
      <c r="Z69" s="269">
        <v>25</v>
      </c>
      <c r="AA69" s="270">
        <v>2</v>
      </c>
      <c r="AB69" s="270"/>
      <c r="AC69" s="364" t="s">
        <v>451</v>
      </c>
      <c r="AD69" s="271" t="s">
        <v>557</v>
      </c>
    </row>
    <row r="70" spans="2:31">
      <c r="V70" s="185" t="s">
        <v>565</v>
      </c>
    </row>
    <row r="72" spans="2:31" ht="17.25" thickBot="1"/>
    <row r="73" spans="2:31">
      <c r="B73" s="493" t="s">
        <v>566</v>
      </c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P73" s="494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5"/>
    </row>
    <row r="74" spans="2:31" ht="17.25" thickBot="1">
      <c r="B74" s="496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8"/>
    </row>
    <row r="75" spans="2:31" ht="15.75" customHeight="1">
      <c r="B75" s="482" t="s">
        <v>363</v>
      </c>
      <c r="C75" s="484" t="s">
        <v>364</v>
      </c>
      <c r="D75" s="486" t="s">
        <v>365</v>
      </c>
      <c r="E75" s="488" t="s">
        <v>366</v>
      </c>
      <c r="F75" s="490" t="s">
        <v>455</v>
      </c>
      <c r="G75" s="492"/>
      <c r="H75" s="490" t="s">
        <v>456</v>
      </c>
      <c r="I75" s="491"/>
      <c r="J75" s="486" t="s">
        <v>367</v>
      </c>
      <c r="K75" s="499" t="s">
        <v>368</v>
      </c>
      <c r="L75" s="490" t="s">
        <v>369</v>
      </c>
      <c r="M75" s="501"/>
      <c r="N75" s="492"/>
      <c r="O75" s="502" t="s">
        <v>370</v>
      </c>
      <c r="P75" s="504" t="s">
        <v>371</v>
      </c>
      <c r="Q75" s="505"/>
      <c r="R75" s="506"/>
      <c r="S75" s="455" t="s">
        <v>372</v>
      </c>
      <c r="T75" s="455"/>
      <c r="U75" s="456"/>
      <c r="V75" s="457"/>
      <c r="W75" s="490" t="s">
        <v>373</v>
      </c>
      <c r="X75" s="501"/>
      <c r="Y75" s="501"/>
      <c r="Z75" s="455"/>
      <c r="AA75" s="453" t="s">
        <v>374</v>
      </c>
      <c r="AB75" s="453" t="s">
        <v>375</v>
      </c>
      <c r="AC75" s="507" t="s">
        <v>376</v>
      </c>
      <c r="AD75" s="365" t="s">
        <v>457</v>
      </c>
    </row>
    <row r="76" spans="2:31" ht="28.5" customHeight="1" thickBot="1">
      <c r="B76" s="483"/>
      <c r="C76" s="485"/>
      <c r="D76" s="487"/>
      <c r="E76" s="489"/>
      <c r="F76" s="122" t="s">
        <v>378</v>
      </c>
      <c r="G76" s="123" t="s">
        <v>365</v>
      </c>
      <c r="H76" s="122" t="s">
        <v>378</v>
      </c>
      <c r="I76" s="123" t="s">
        <v>365</v>
      </c>
      <c r="J76" s="487"/>
      <c r="K76" s="500"/>
      <c r="L76" s="124" t="s">
        <v>379</v>
      </c>
      <c r="M76" s="125" t="s">
        <v>380</v>
      </c>
      <c r="N76" s="126" t="s">
        <v>370</v>
      </c>
      <c r="O76" s="503"/>
      <c r="P76" s="127" t="s">
        <v>381</v>
      </c>
      <c r="Q76" s="128" t="s">
        <v>453</v>
      </c>
      <c r="R76" s="129" t="s">
        <v>15</v>
      </c>
      <c r="S76" s="127" t="s">
        <v>381</v>
      </c>
      <c r="T76" s="128" t="s">
        <v>453</v>
      </c>
      <c r="U76" s="130" t="s">
        <v>382</v>
      </c>
      <c r="V76" s="129" t="s">
        <v>15</v>
      </c>
      <c r="W76" s="125" t="s">
        <v>383</v>
      </c>
      <c r="X76" s="125" t="s">
        <v>384</v>
      </c>
      <c r="Y76" s="125" t="s">
        <v>385</v>
      </c>
      <c r="Z76" s="125" t="s">
        <v>386</v>
      </c>
      <c r="AA76" s="454"/>
      <c r="AB76" s="454"/>
      <c r="AC76" s="489"/>
      <c r="AD76" s="366" t="s">
        <v>458</v>
      </c>
    </row>
    <row r="77" spans="2:31" ht="33" customHeight="1">
      <c r="B77" s="191" t="s">
        <v>387</v>
      </c>
      <c r="C77" s="531" t="s">
        <v>25</v>
      </c>
      <c r="D77" s="535" t="s">
        <v>396</v>
      </c>
      <c r="E77" s="272">
        <v>78</v>
      </c>
      <c r="F77" s="273">
        <v>31</v>
      </c>
      <c r="G77" s="274"/>
      <c r="H77" s="275">
        <v>31</v>
      </c>
      <c r="I77" s="276"/>
      <c r="J77" s="277" t="s">
        <v>525</v>
      </c>
      <c r="K77" s="278" t="s">
        <v>404</v>
      </c>
      <c r="L77" s="279"/>
      <c r="M77" s="280">
        <v>100</v>
      </c>
      <c r="N77" s="281"/>
      <c r="O77" s="279"/>
      <c r="P77" s="151" t="s">
        <v>390</v>
      </c>
      <c r="Q77" s="280"/>
      <c r="R77" s="281"/>
      <c r="S77" s="279"/>
      <c r="T77" s="280"/>
      <c r="U77" s="153" t="s">
        <v>390</v>
      </c>
      <c r="V77" s="281"/>
      <c r="W77" s="279">
        <v>20</v>
      </c>
      <c r="X77" s="280">
        <v>35</v>
      </c>
      <c r="Y77" s="280">
        <v>25</v>
      </c>
      <c r="Z77" s="280">
        <v>20</v>
      </c>
      <c r="AA77" s="280">
        <v>2</v>
      </c>
      <c r="AB77" s="280" t="s">
        <v>578</v>
      </c>
      <c r="AC77" s="281"/>
      <c r="AD77" s="282" t="s">
        <v>586</v>
      </c>
    </row>
    <row r="78" spans="2:31" ht="33" customHeight="1">
      <c r="B78" s="149" t="s">
        <v>387</v>
      </c>
      <c r="C78" s="532"/>
      <c r="D78" s="536"/>
      <c r="E78" s="283">
        <v>30</v>
      </c>
      <c r="F78" s="284">
        <v>12</v>
      </c>
      <c r="G78" s="285"/>
      <c r="H78" s="286">
        <v>12</v>
      </c>
      <c r="I78" s="287"/>
      <c r="J78" s="288"/>
      <c r="K78" s="289" t="s">
        <v>405</v>
      </c>
      <c r="L78" s="290"/>
      <c r="M78" s="291">
        <v>100</v>
      </c>
      <c r="N78" s="292"/>
      <c r="O78" s="290"/>
      <c r="P78" s="151" t="s">
        <v>390</v>
      </c>
      <c r="Q78" s="152"/>
      <c r="R78" s="138"/>
      <c r="S78" s="157"/>
      <c r="T78" s="133"/>
      <c r="U78" s="153" t="s">
        <v>390</v>
      </c>
      <c r="V78" s="156"/>
      <c r="W78" s="290">
        <v>20</v>
      </c>
      <c r="X78" s="291">
        <v>35</v>
      </c>
      <c r="Y78" s="291">
        <v>30</v>
      </c>
      <c r="Z78" s="291">
        <v>15</v>
      </c>
      <c r="AA78" s="291">
        <v>2</v>
      </c>
      <c r="AB78" s="291" t="s">
        <v>406</v>
      </c>
      <c r="AC78" s="292"/>
      <c r="AD78" s="293" t="s">
        <v>587</v>
      </c>
    </row>
    <row r="79" spans="2:31">
      <c r="B79" s="149" t="s">
        <v>387</v>
      </c>
      <c r="C79" s="533" t="s">
        <v>567</v>
      </c>
      <c r="D79" s="521" t="s">
        <v>415</v>
      </c>
      <c r="E79" s="523">
        <v>77</v>
      </c>
      <c r="F79" s="294">
        <v>16</v>
      </c>
      <c r="G79" s="295">
        <v>4</v>
      </c>
      <c r="H79" s="296">
        <v>33</v>
      </c>
      <c r="I79" s="297">
        <v>3</v>
      </c>
      <c r="J79" s="298" t="s">
        <v>522</v>
      </c>
      <c r="K79" s="299" t="s">
        <v>404</v>
      </c>
      <c r="L79" s="300"/>
      <c r="M79" s="301">
        <v>100</v>
      </c>
      <c r="N79" s="302"/>
      <c r="O79" s="300"/>
      <c r="P79" s="301"/>
      <c r="Q79" s="301"/>
      <c r="R79" s="144" t="s">
        <v>390</v>
      </c>
      <c r="S79" s="300"/>
      <c r="T79" s="301"/>
      <c r="U79" s="301"/>
      <c r="V79" s="144" t="s">
        <v>390</v>
      </c>
      <c r="W79" s="300">
        <v>25</v>
      </c>
      <c r="X79" s="301">
        <v>25</v>
      </c>
      <c r="Y79" s="301">
        <v>25</v>
      </c>
      <c r="Z79" s="301">
        <v>25</v>
      </c>
      <c r="AA79" s="301">
        <v>2</v>
      </c>
      <c r="AB79" s="301" t="s">
        <v>578</v>
      </c>
      <c r="AC79" s="302"/>
      <c r="AD79" s="303" t="s">
        <v>588</v>
      </c>
    </row>
    <row r="80" spans="2:31">
      <c r="B80" s="149" t="s">
        <v>387</v>
      </c>
      <c r="C80" s="532"/>
      <c r="D80" s="536"/>
      <c r="E80" s="524"/>
      <c r="F80" s="284">
        <v>8</v>
      </c>
      <c r="G80" s="285">
        <v>2</v>
      </c>
      <c r="H80" s="286">
        <v>12</v>
      </c>
      <c r="I80" s="287">
        <v>2</v>
      </c>
      <c r="J80" s="288"/>
      <c r="K80" s="289" t="s">
        <v>405</v>
      </c>
      <c r="L80" s="290"/>
      <c r="M80" s="291">
        <v>100</v>
      </c>
      <c r="N80" s="292"/>
      <c r="O80" s="290"/>
      <c r="P80" s="291"/>
      <c r="Q80" s="291"/>
      <c r="R80" s="144" t="s">
        <v>390</v>
      </c>
      <c r="S80" s="290"/>
      <c r="T80" s="291"/>
      <c r="U80" s="291"/>
      <c r="V80" s="144" t="s">
        <v>390</v>
      </c>
      <c r="W80" s="290">
        <v>25</v>
      </c>
      <c r="X80" s="291">
        <v>25</v>
      </c>
      <c r="Y80" s="291">
        <v>25</v>
      </c>
      <c r="Z80" s="291">
        <v>25</v>
      </c>
      <c r="AA80" s="291">
        <v>2</v>
      </c>
      <c r="AB80" s="291" t="s">
        <v>406</v>
      </c>
      <c r="AC80" s="292"/>
      <c r="AD80" s="293" t="s">
        <v>589</v>
      </c>
    </row>
    <row r="81" spans="2:42">
      <c r="B81" s="149" t="s">
        <v>387</v>
      </c>
      <c r="C81" s="304" t="s">
        <v>568</v>
      </c>
      <c r="D81" s="301" t="s">
        <v>569</v>
      </c>
      <c r="E81" s="305">
        <v>40</v>
      </c>
      <c r="F81" s="294">
        <v>20</v>
      </c>
      <c r="G81" s="306"/>
      <c r="H81" s="307">
        <v>22</v>
      </c>
      <c r="I81" s="308"/>
      <c r="J81" s="309" t="s">
        <v>522</v>
      </c>
      <c r="K81" s="310" t="s">
        <v>579</v>
      </c>
      <c r="L81" s="311"/>
      <c r="M81" s="312">
        <v>100</v>
      </c>
      <c r="N81" s="313"/>
      <c r="O81" s="311"/>
      <c r="P81" s="312"/>
      <c r="Q81" s="312"/>
      <c r="R81" s="313"/>
      <c r="S81" s="311"/>
      <c r="T81" s="312"/>
      <c r="U81" s="312"/>
      <c r="V81" s="313"/>
      <c r="W81" s="311">
        <v>25</v>
      </c>
      <c r="X81" s="312">
        <v>25</v>
      </c>
      <c r="Y81" s="312">
        <v>25</v>
      </c>
      <c r="Z81" s="312">
        <v>25</v>
      </c>
      <c r="AA81" s="312">
        <v>2</v>
      </c>
      <c r="AB81" s="312" t="s">
        <v>406</v>
      </c>
      <c r="AC81" s="313"/>
      <c r="AD81" s="314" t="s">
        <v>590</v>
      </c>
      <c r="AM81" s="164"/>
      <c r="AN81" s="164"/>
      <c r="AO81" s="164"/>
      <c r="AP81" s="164"/>
    </row>
    <row r="82" spans="2:42" ht="24.75" thickBot="1">
      <c r="B82" s="168" t="s">
        <v>387</v>
      </c>
      <c r="C82" s="315" t="s">
        <v>570</v>
      </c>
      <c r="D82" s="316" t="s">
        <v>359</v>
      </c>
      <c r="E82" s="317">
        <v>50</v>
      </c>
      <c r="F82" s="318">
        <v>17</v>
      </c>
      <c r="G82" s="319"/>
      <c r="H82" s="320">
        <v>24</v>
      </c>
      <c r="I82" s="321"/>
      <c r="J82" s="322" t="s">
        <v>527</v>
      </c>
      <c r="K82" s="323" t="s">
        <v>580</v>
      </c>
      <c r="L82" s="324"/>
      <c r="M82" s="325">
        <v>100</v>
      </c>
      <c r="N82" s="326"/>
      <c r="O82" s="324" t="s">
        <v>390</v>
      </c>
      <c r="P82" s="325"/>
      <c r="Q82" s="325"/>
      <c r="R82" s="326"/>
      <c r="S82" s="324"/>
      <c r="T82" s="325"/>
      <c r="U82" s="325"/>
      <c r="V82" s="326"/>
      <c r="W82" s="324">
        <v>20</v>
      </c>
      <c r="X82" s="325">
        <v>30</v>
      </c>
      <c r="Y82" s="325">
        <v>30</v>
      </c>
      <c r="Z82" s="325">
        <v>20</v>
      </c>
      <c r="AA82" s="325">
        <v>2</v>
      </c>
      <c r="AB82" s="325" t="s">
        <v>578</v>
      </c>
      <c r="AC82" s="326"/>
      <c r="AD82" s="327"/>
    </row>
    <row r="83" spans="2:42" ht="33" customHeight="1">
      <c r="B83" s="191" t="s">
        <v>421</v>
      </c>
      <c r="C83" s="531" t="s">
        <v>419</v>
      </c>
      <c r="D83" s="535" t="s">
        <v>420</v>
      </c>
      <c r="E83" s="534">
        <v>30</v>
      </c>
      <c r="F83" s="273">
        <v>10</v>
      </c>
      <c r="G83" s="274"/>
      <c r="H83" s="275">
        <v>10</v>
      </c>
      <c r="I83" s="276"/>
      <c r="J83" s="277" t="s">
        <v>522</v>
      </c>
      <c r="K83" s="278" t="s">
        <v>404</v>
      </c>
      <c r="L83" s="279">
        <v>10</v>
      </c>
      <c r="M83" s="280">
        <v>90</v>
      </c>
      <c r="N83" s="278"/>
      <c r="O83" s="193"/>
      <c r="P83" s="193"/>
      <c r="Q83" s="198"/>
      <c r="R83" s="199" t="s">
        <v>390</v>
      </c>
      <c r="S83" s="193"/>
      <c r="T83" s="193"/>
      <c r="U83" s="198"/>
      <c r="V83" s="200" t="s">
        <v>390</v>
      </c>
      <c r="W83" s="279">
        <v>20</v>
      </c>
      <c r="X83" s="280">
        <v>35</v>
      </c>
      <c r="Y83" s="280">
        <v>25</v>
      </c>
      <c r="Z83" s="280">
        <v>20</v>
      </c>
      <c r="AA83" s="280">
        <v>2</v>
      </c>
      <c r="AB83" s="280" t="s">
        <v>578</v>
      </c>
      <c r="AC83" s="281" t="s">
        <v>581</v>
      </c>
      <c r="AD83" s="282" t="s">
        <v>592</v>
      </c>
    </row>
    <row r="84" spans="2:42" ht="33" customHeight="1">
      <c r="B84" s="149" t="s">
        <v>421</v>
      </c>
      <c r="C84" s="532"/>
      <c r="D84" s="536"/>
      <c r="E84" s="524"/>
      <c r="F84" s="284">
        <v>10</v>
      </c>
      <c r="G84" s="285"/>
      <c r="H84" s="286">
        <v>10</v>
      </c>
      <c r="I84" s="287"/>
      <c r="J84" s="288"/>
      <c r="K84" s="289" t="s">
        <v>405</v>
      </c>
      <c r="L84" s="290">
        <v>10</v>
      </c>
      <c r="M84" s="291">
        <v>90</v>
      </c>
      <c r="N84" s="292"/>
      <c r="O84" s="133"/>
      <c r="P84" s="133"/>
      <c r="Q84" s="328"/>
      <c r="R84" s="144" t="s">
        <v>390</v>
      </c>
      <c r="S84" s="133"/>
      <c r="T84" s="133"/>
      <c r="U84" s="133"/>
      <c r="V84" s="329" t="s">
        <v>390</v>
      </c>
      <c r="W84" s="290">
        <v>25</v>
      </c>
      <c r="X84" s="291">
        <v>30</v>
      </c>
      <c r="Y84" s="291">
        <v>30</v>
      </c>
      <c r="Z84" s="291">
        <v>15</v>
      </c>
      <c r="AA84" s="291">
        <v>2</v>
      </c>
      <c r="AB84" s="291" t="s">
        <v>406</v>
      </c>
      <c r="AC84" s="292" t="s">
        <v>582</v>
      </c>
      <c r="AD84" s="293" t="s">
        <v>591</v>
      </c>
    </row>
    <row r="85" spans="2:42" ht="33" customHeight="1">
      <c r="B85" s="149" t="s">
        <v>421</v>
      </c>
      <c r="C85" s="533" t="s">
        <v>220</v>
      </c>
      <c r="D85" s="521" t="s">
        <v>571</v>
      </c>
      <c r="E85" s="523">
        <v>108</v>
      </c>
      <c r="F85" s="330">
        <v>36</v>
      </c>
      <c r="G85" s="331"/>
      <c r="H85" s="332">
        <v>48</v>
      </c>
      <c r="I85" s="333"/>
      <c r="J85" s="334" t="s">
        <v>522</v>
      </c>
      <c r="K85" s="335" t="s">
        <v>404</v>
      </c>
      <c r="L85" s="336"/>
      <c r="M85" s="337">
        <v>100</v>
      </c>
      <c r="N85" s="338"/>
      <c r="O85" s="336"/>
      <c r="P85" s="337"/>
      <c r="Q85" s="154" t="s">
        <v>390</v>
      </c>
      <c r="R85" s="338"/>
      <c r="S85" s="336"/>
      <c r="T85" s="154" t="s">
        <v>390</v>
      </c>
      <c r="U85" s="337"/>
      <c r="V85" s="338"/>
      <c r="W85" s="336">
        <v>25</v>
      </c>
      <c r="X85" s="337">
        <v>30</v>
      </c>
      <c r="Y85" s="337">
        <v>30</v>
      </c>
      <c r="Z85" s="337">
        <v>15</v>
      </c>
      <c r="AA85" s="337">
        <v>1</v>
      </c>
      <c r="AB85" s="337" t="s">
        <v>578</v>
      </c>
      <c r="AC85" s="338"/>
      <c r="AD85" s="339" t="s">
        <v>593</v>
      </c>
    </row>
    <row r="86" spans="2:42" ht="33" customHeight="1">
      <c r="B86" s="149" t="s">
        <v>421</v>
      </c>
      <c r="C86" s="532"/>
      <c r="D86" s="536"/>
      <c r="E86" s="524"/>
      <c r="F86" s="294">
        <v>15</v>
      </c>
      <c r="G86" s="295"/>
      <c r="H86" s="296">
        <v>16</v>
      </c>
      <c r="I86" s="297"/>
      <c r="J86" s="298"/>
      <c r="K86" s="299" t="s">
        <v>405</v>
      </c>
      <c r="L86" s="300"/>
      <c r="M86" s="301">
        <v>100</v>
      </c>
      <c r="N86" s="302"/>
      <c r="O86" s="300"/>
      <c r="P86" s="301"/>
      <c r="Q86" s="154" t="s">
        <v>390</v>
      </c>
      <c r="R86" s="302"/>
      <c r="S86" s="300"/>
      <c r="T86" s="154" t="s">
        <v>390</v>
      </c>
      <c r="U86" s="301"/>
      <c r="V86" s="302"/>
      <c r="W86" s="300">
        <v>25</v>
      </c>
      <c r="X86" s="301">
        <v>30</v>
      </c>
      <c r="Y86" s="301">
        <v>30</v>
      </c>
      <c r="Z86" s="301">
        <v>15</v>
      </c>
      <c r="AA86" s="301">
        <v>1</v>
      </c>
      <c r="AB86" s="301" t="s">
        <v>406</v>
      </c>
      <c r="AC86" s="302"/>
      <c r="AD86" s="303" t="s">
        <v>594</v>
      </c>
    </row>
    <row r="87" spans="2:42">
      <c r="B87" s="149" t="s">
        <v>421</v>
      </c>
      <c r="C87" s="533" t="s">
        <v>572</v>
      </c>
      <c r="D87" s="521" t="s">
        <v>359</v>
      </c>
      <c r="E87" s="523">
        <v>50</v>
      </c>
      <c r="F87" s="294">
        <v>22</v>
      </c>
      <c r="G87" s="295"/>
      <c r="H87" s="296">
        <v>22</v>
      </c>
      <c r="I87" s="297"/>
      <c r="J87" s="298" t="s">
        <v>522</v>
      </c>
      <c r="K87" s="299" t="s">
        <v>404</v>
      </c>
      <c r="L87" s="300">
        <v>15</v>
      </c>
      <c r="M87" s="301">
        <v>85</v>
      </c>
      <c r="N87" s="302"/>
      <c r="O87" s="300"/>
      <c r="P87" s="151" t="s">
        <v>390</v>
      </c>
      <c r="Q87" s="301"/>
      <c r="R87" s="302"/>
      <c r="S87" s="151" t="s">
        <v>390</v>
      </c>
      <c r="T87" s="301"/>
      <c r="U87" s="301"/>
      <c r="V87" s="302"/>
      <c r="W87" s="300">
        <v>25</v>
      </c>
      <c r="X87" s="301">
        <v>25</v>
      </c>
      <c r="Y87" s="301">
        <v>25</v>
      </c>
      <c r="Z87" s="301">
        <v>25</v>
      </c>
      <c r="AA87" s="301">
        <v>2</v>
      </c>
      <c r="AB87" s="301" t="s">
        <v>578</v>
      </c>
      <c r="AC87" s="302" t="s">
        <v>583</v>
      </c>
      <c r="AD87" s="303" t="s">
        <v>595</v>
      </c>
    </row>
    <row r="88" spans="2:42">
      <c r="B88" s="149" t="s">
        <v>421</v>
      </c>
      <c r="C88" s="532"/>
      <c r="D88" s="536"/>
      <c r="E88" s="524"/>
      <c r="F88" s="284">
        <v>8</v>
      </c>
      <c r="G88" s="285"/>
      <c r="H88" s="286">
        <v>8</v>
      </c>
      <c r="I88" s="287"/>
      <c r="J88" s="288"/>
      <c r="K88" s="289" t="s">
        <v>405</v>
      </c>
      <c r="L88" s="290">
        <v>15</v>
      </c>
      <c r="M88" s="291">
        <v>85</v>
      </c>
      <c r="N88" s="292"/>
      <c r="O88" s="290"/>
      <c r="P88" s="151" t="s">
        <v>390</v>
      </c>
      <c r="Q88" s="291"/>
      <c r="R88" s="292"/>
      <c r="S88" s="151" t="s">
        <v>390</v>
      </c>
      <c r="T88" s="291"/>
      <c r="U88" s="291"/>
      <c r="V88" s="292"/>
      <c r="W88" s="290">
        <v>25</v>
      </c>
      <c r="X88" s="291">
        <v>25</v>
      </c>
      <c r="Y88" s="291">
        <v>25</v>
      </c>
      <c r="Z88" s="291">
        <v>25</v>
      </c>
      <c r="AA88" s="291">
        <v>2</v>
      </c>
      <c r="AB88" s="291" t="s">
        <v>406</v>
      </c>
      <c r="AC88" s="292" t="s">
        <v>584</v>
      </c>
      <c r="AD88" s="293" t="s">
        <v>596</v>
      </c>
    </row>
    <row r="89" spans="2:42">
      <c r="B89" s="149" t="s">
        <v>421</v>
      </c>
      <c r="C89" s="533" t="s">
        <v>573</v>
      </c>
      <c r="D89" s="521" t="s">
        <v>574</v>
      </c>
      <c r="E89" s="523">
        <v>40</v>
      </c>
      <c r="F89" s="294">
        <v>12</v>
      </c>
      <c r="G89" s="295"/>
      <c r="H89" s="296">
        <v>13</v>
      </c>
      <c r="I89" s="297"/>
      <c r="J89" s="298" t="s">
        <v>522</v>
      </c>
      <c r="K89" s="299" t="s">
        <v>404</v>
      </c>
      <c r="L89" s="300"/>
      <c r="M89" s="301">
        <v>100</v>
      </c>
      <c r="N89" s="302"/>
      <c r="O89" s="300"/>
      <c r="P89" s="301"/>
      <c r="Q89" s="301"/>
      <c r="R89" s="144" t="s">
        <v>390</v>
      </c>
      <c r="S89" s="300"/>
      <c r="T89" s="301"/>
      <c r="U89" s="301"/>
      <c r="V89" s="144" t="s">
        <v>390</v>
      </c>
      <c r="W89" s="300">
        <v>30</v>
      </c>
      <c r="X89" s="301">
        <v>30</v>
      </c>
      <c r="Y89" s="301">
        <v>30</v>
      </c>
      <c r="Z89" s="301">
        <v>10</v>
      </c>
      <c r="AA89" s="301">
        <v>2</v>
      </c>
      <c r="AB89" s="301" t="s">
        <v>578</v>
      </c>
      <c r="AC89" s="302"/>
      <c r="AD89" s="303" t="s">
        <v>597</v>
      </c>
    </row>
    <row r="90" spans="2:42">
      <c r="B90" s="149" t="s">
        <v>421</v>
      </c>
      <c r="C90" s="532"/>
      <c r="D90" s="536"/>
      <c r="E90" s="524"/>
      <c r="F90" s="284">
        <v>12</v>
      </c>
      <c r="G90" s="285"/>
      <c r="H90" s="286">
        <v>13</v>
      </c>
      <c r="I90" s="287"/>
      <c r="J90" s="288"/>
      <c r="K90" s="289" t="s">
        <v>405</v>
      </c>
      <c r="L90" s="290"/>
      <c r="M90" s="291">
        <v>100</v>
      </c>
      <c r="N90" s="292"/>
      <c r="O90" s="290"/>
      <c r="P90" s="291"/>
      <c r="Q90" s="291"/>
      <c r="R90" s="144" t="s">
        <v>390</v>
      </c>
      <c r="S90" s="300"/>
      <c r="T90" s="301"/>
      <c r="U90" s="301"/>
      <c r="V90" s="144" t="s">
        <v>390</v>
      </c>
      <c r="W90" s="290">
        <v>30</v>
      </c>
      <c r="X90" s="291">
        <v>30</v>
      </c>
      <c r="Y90" s="291">
        <v>30</v>
      </c>
      <c r="Z90" s="291">
        <v>10</v>
      </c>
      <c r="AA90" s="291">
        <v>2</v>
      </c>
      <c r="AB90" s="291" t="s">
        <v>406</v>
      </c>
      <c r="AC90" s="292"/>
      <c r="AD90" s="303" t="s">
        <v>597</v>
      </c>
    </row>
    <row r="91" spans="2:42" ht="33" customHeight="1">
      <c r="B91" s="149" t="s">
        <v>421</v>
      </c>
      <c r="C91" s="340" t="s">
        <v>575</v>
      </c>
      <c r="D91" s="301" t="s">
        <v>411</v>
      </c>
      <c r="E91" s="305">
        <v>31</v>
      </c>
      <c r="F91" s="294">
        <v>21</v>
      </c>
      <c r="G91" s="295"/>
      <c r="H91" s="296">
        <v>27</v>
      </c>
      <c r="I91" s="297"/>
      <c r="J91" s="298" t="s">
        <v>522</v>
      </c>
      <c r="K91" s="299" t="s">
        <v>404</v>
      </c>
      <c r="L91" s="300"/>
      <c r="M91" s="301">
        <v>100</v>
      </c>
      <c r="N91" s="302"/>
      <c r="O91" s="300"/>
      <c r="P91" s="301"/>
      <c r="Q91" s="154" t="s">
        <v>390</v>
      </c>
      <c r="R91" s="302"/>
      <c r="S91" s="300"/>
      <c r="T91" s="301"/>
      <c r="U91" s="301"/>
      <c r="V91" s="144" t="s">
        <v>390</v>
      </c>
      <c r="W91" s="300">
        <v>20</v>
      </c>
      <c r="X91" s="301">
        <v>30</v>
      </c>
      <c r="Y91" s="301">
        <v>30</v>
      </c>
      <c r="Z91" s="301">
        <v>20</v>
      </c>
      <c r="AA91" s="301">
        <v>2</v>
      </c>
      <c r="AB91" s="301" t="s">
        <v>578</v>
      </c>
      <c r="AC91" s="302"/>
      <c r="AD91" s="303" t="s">
        <v>598</v>
      </c>
    </row>
    <row r="92" spans="2:42">
      <c r="B92" s="149" t="s">
        <v>421</v>
      </c>
      <c r="C92" s="537" t="s">
        <v>424</v>
      </c>
      <c r="D92" s="521" t="s">
        <v>425</v>
      </c>
      <c r="E92" s="523">
        <v>97</v>
      </c>
      <c r="F92" s="294">
        <v>33</v>
      </c>
      <c r="G92" s="295"/>
      <c r="H92" s="296">
        <v>65</v>
      </c>
      <c r="I92" s="297"/>
      <c r="J92" s="298" t="s">
        <v>522</v>
      </c>
      <c r="K92" s="299" t="s">
        <v>404</v>
      </c>
      <c r="L92" s="300"/>
      <c r="M92" s="301">
        <v>100</v>
      </c>
      <c r="N92" s="302"/>
      <c r="O92" s="300"/>
      <c r="P92" s="151" t="s">
        <v>390</v>
      </c>
      <c r="Q92" s="301"/>
      <c r="R92" s="302"/>
      <c r="S92" s="151" t="s">
        <v>390</v>
      </c>
      <c r="T92" s="301"/>
      <c r="U92" s="301"/>
      <c r="V92" s="302"/>
      <c r="W92" s="300">
        <v>25</v>
      </c>
      <c r="X92" s="301">
        <v>25</v>
      </c>
      <c r="Y92" s="301">
        <v>25</v>
      </c>
      <c r="Z92" s="301">
        <v>25</v>
      </c>
      <c r="AA92" s="301">
        <v>2</v>
      </c>
      <c r="AB92" s="301" t="s">
        <v>578</v>
      </c>
      <c r="AC92" s="302"/>
      <c r="AD92" s="303" t="s">
        <v>542</v>
      </c>
    </row>
    <row r="93" spans="2:42" ht="17.25" customHeight="1" thickBot="1">
      <c r="B93" s="168" t="s">
        <v>421</v>
      </c>
      <c r="C93" s="538"/>
      <c r="D93" s="522"/>
      <c r="E93" s="525"/>
      <c r="F93" s="341">
        <v>16</v>
      </c>
      <c r="G93" s="342"/>
      <c r="H93" s="343">
        <v>16</v>
      </c>
      <c r="I93" s="344"/>
      <c r="J93" s="345"/>
      <c r="K93" s="346" t="s">
        <v>405</v>
      </c>
      <c r="L93" s="347"/>
      <c r="M93" s="316">
        <v>100</v>
      </c>
      <c r="N93" s="348"/>
      <c r="O93" s="347"/>
      <c r="P93" s="151" t="s">
        <v>390</v>
      </c>
      <c r="Q93" s="301"/>
      <c r="R93" s="302"/>
      <c r="S93" s="151" t="s">
        <v>390</v>
      </c>
      <c r="T93" s="301"/>
      <c r="U93" s="301"/>
      <c r="V93" s="302"/>
      <c r="W93" s="347">
        <v>25</v>
      </c>
      <c r="X93" s="316">
        <v>25</v>
      </c>
      <c r="Y93" s="316">
        <v>25</v>
      </c>
      <c r="Z93" s="316">
        <v>25</v>
      </c>
      <c r="AA93" s="316">
        <v>2</v>
      </c>
      <c r="AB93" s="316" t="s">
        <v>406</v>
      </c>
      <c r="AC93" s="348"/>
      <c r="AD93" s="349" t="s">
        <v>599</v>
      </c>
    </row>
    <row r="94" spans="2:42">
      <c r="B94" s="191" t="s">
        <v>428</v>
      </c>
      <c r="C94" s="350" t="s">
        <v>576</v>
      </c>
      <c r="D94" s="351" t="s">
        <v>445</v>
      </c>
      <c r="E94" s="352">
        <v>72</v>
      </c>
      <c r="F94" s="353">
        <v>33</v>
      </c>
      <c r="G94" s="354"/>
      <c r="H94" s="355">
        <v>51</v>
      </c>
      <c r="I94" s="356"/>
      <c r="J94" s="357" t="s">
        <v>522</v>
      </c>
      <c r="K94" s="358" t="s">
        <v>404</v>
      </c>
      <c r="L94" s="359"/>
      <c r="M94" s="351">
        <v>100</v>
      </c>
      <c r="N94" s="360"/>
      <c r="O94" s="359"/>
      <c r="P94" s="151" t="s">
        <v>390</v>
      </c>
      <c r="Q94" s="351"/>
      <c r="R94" s="360"/>
      <c r="S94" s="151" t="s">
        <v>390</v>
      </c>
      <c r="T94" s="351"/>
      <c r="U94" s="351"/>
      <c r="V94" s="278"/>
      <c r="W94" s="359">
        <v>20</v>
      </c>
      <c r="X94" s="351">
        <v>30</v>
      </c>
      <c r="Y94" s="351">
        <v>30</v>
      </c>
      <c r="Z94" s="351">
        <v>20</v>
      </c>
      <c r="AA94" s="351">
        <v>2</v>
      </c>
      <c r="AB94" s="351" t="s">
        <v>578</v>
      </c>
      <c r="AC94" s="360"/>
      <c r="AD94" s="361" t="s">
        <v>600</v>
      </c>
    </row>
    <row r="95" spans="2:42">
      <c r="B95" s="149" t="s">
        <v>434</v>
      </c>
      <c r="C95" s="533" t="s">
        <v>577</v>
      </c>
      <c r="D95" s="521" t="s">
        <v>402</v>
      </c>
      <c r="E95" s="523">
        <v>60</v>
      </c>
      <c r="F95" s="294">
        <v>54</v>
      </c>
      <c r="G95" s="295"/>
      <c r="H95" s="296">
        <v>54</v>
      </c>
      <c r="I95" s="297"/>
      <c r="J95" s="298" t="s">
        <v>522</v>
      </c>
      <c r="K95" s="299" t="s">
        <v>378</v>
      </c>
      <c r="L95" s="300"/>
      <c r="M95" s="301">
        <v>100</v>
      </c>
      <c r="N95" s="302"/>
      <c r="O95" s="300"/>
      <c r="P95" s="301"/>
      <c r="Q95" s="301"/>
      <c r="R95" s="144" t="s">
        <v>390</v>
      </c>
      <c r="S95" s="300"/>
      <c r="T95" s="301"/>
      <c r="U95" s="301"/>
      <c r="V95" s="144" t="s">
        <v>390</v>
      </c>
      <c r="W95" s="300">
        <v>23.8</v>
      </c>
      <c r="X95" s="301">
        <v>27.4</v>
      </c>
      <c r="Y95" s="301">
        <v>23.8</v>
      </c>
      <c r="Z95" s="301">
        <v>25</v>
      </c>
      <c r="AA95" s="301">
        <v>2</v>
      </c>
      <c r="AB95" s="301" t="s">
        <v>406</v>
      </c>
      <c r="AC95" s="526">
        <v>2010.02</v>
      </c>
      <c r="AD95" s="362" t="s">
        <v>601</v>
      </c>
    </row>
    <row r="96" spans="2:42" ht="17.25" customHeight="1" thickBot="1">
      <c r="B96" s="168" t="s">
        <v>428</v>
      </c>
      <c r="C96" s="538"/>
      <c r="D96" s="522"/>
      <c r="E96" s="525"/>
      <c r="F96" s="341"/>
      <c r="G96" s="342">
        <v>6</v>
      </c>
      <c r="H96" s="343"/>
      <c r="I96" s="344">
        <v>6</v>
      </c>
      <c r="J96" s="345"/>
      <c r="K96" s="346" t="s">
        <v>365</v>
      </c>
      <c r="L96" s="347">
        <v>100</v>
      </c>
      <c r="M96" s="316"/>
      <c r="N96" s="348"/>
      <c r="O96" s="347"/>
      <c r="P96" s="316"/>
      <c r="Q96" s="316"/>
      <c r="R96" s="348"/>
      <c r="S96" s="347"/>
      <c r="T96" s="316"/>
      <c r="U96" s="316"/>
      <c r="V96" s="348"/>
      <c r="W96" s="528" t="s">
        <v>585</v>
      </c>
      <c r="X96" s="529"/>
      <c r="Y96" s="529"/>
      <c r="Z96" s="530"/>
      <c r="AA96" s="316"/>
      <c r="AB96" s="316"/>
      <c r="AC96" s="527"/>
      <c r="AD96" s="349"/>
    </row>
    <row r="97" spans="22:41">
      <c r="V97" s="185" t="s">
        <v>602</v>
      </c>
      <c r="AL97" s="164"/>
      <c r="AM97" s="164"/>
      <c r="AN97" s="164"/>
      <c r="AO97" s="164"/>
    </row>
  </sheetData>
  <mergeCells count="128">
    <mergeCell ref="D95:D96"/>
    <mergeCell ref="E87:E88"/>
    <mergeCell ref="E89:E90"/>
    <mergeCell ref="E92:E93"/>
    <mergeCell ref="E95:E96"/>
    <mergeCell ref="AC95:AC96"/>
    <mergeCell ref="W96:Z96"/>
    <mergeCell ref="C77:C78"/>
    <mergeCell ref="C79:C80"/>
    <mergeCell ref="C83:C84"/>
    <mergeCell ref="C85:C86"/>
    <mergeCell ref="E79:E80"/>
    <mergeCell ref="E83:E84"/>
    <mergeCell ref="E85:E86"/>
    <mergeCell ref="D77:D78"/>
    <mergeCell ref="C87:C88"/>
    <mergeCell ref="C89:C90"/>
    <mergeCell ref="C92:C93"/>
    <mergeCell ref="C95:C96"/>
    <mergeCell ref="D79:D80"/>
    <mergeCell ref="D83:D84"/>
    <mergeCell ref="D85:D86"/>
    <mergeCell ref="D87:D88"/>
    <mergeCell ref="D89:D90"/>
    <mergeCell ref="D92:D93"/>
    <mergeCell ref="B73:AD74"/>
    <mergeCell ref="B75:B76"/>
    <mergeCell ref="C75:C76"/>
    <mergeCell ref="D75:D76"/>
    <mergeCell ref="E75:E76"/>
    <mergeCell ref="F75:G75"/>
    <mergeCell ref="H75:I75"/>
    <mergeCell ref="J75:J76"/>
    <mergeCell ref="K75:K76"/>
    <mergeCell ref="L75:N75"/>
    <mergeCell ref="O75:O76"/>
    <mergeCell ref="P75:R75"/>
    <mergeCell ref="S75:V75"/>
    <mergeCell ref="W75:Z75"/>
    <mergeCell ref="AA75:AA76"/>
    <mergeCell ref="AB75:AB76"/>
    <mergeCell ref="AC75:AC76"/>
    <mergeCell ref="B4:B5"/>
    <mergeCell ref="C4:C5"/>
    <mergeCell ref="D4:D5"/>
    <mergeCell ref="E4:E5"/>
    <mergeCell ref="H4:I4"/>
    <mergeCell ref="J4:J5"/>
    <mergeCell ref="W29:Z29"/>
    <mergeCell ref="AA29:AA30"/>
    <mergeCell ref="AB29:AB30"/>
    <mergeCell ref="K29:K30"/>
    <mergeCell ref="L29:N29"/>
    <mergeCell ref="O29:O30"/>
    <mergeCell ref="P29:R29"/>
    <mergeCell ref="S29:V29"/>
    <mergeCell ref="K4:K5"/>
    <mergeCell ref="L4:N4"/>
    <mergeCell ref="O4:O5"/>
    <mergeCell ref="Y10:Y11"/>
    <mergeCell ref="Z10:Z11"/>
    <mergeCell ref="AA10:AA11"/>
    <mergeCell ref="B2:AD3"/>
    <mergeCell ref="AE4:AE5"/>
    <mergeCell ref="C10:C11"/>
    <mergeCell ref="D10:D11"/>
    <mergeCell ref="E10:E11"/>
    <mergeCell ref="J10:J11"/>
    <mergeCell ref="O10:O11"/>
    <mergeCell ref="P10:P11"/>
    <mergeCell ref="R10:R11"/>
    <mergeCell ref="S10:S11"/>
    <mergeCell ref="U10:U11"/>
    <mergeCell ref="P4:R4"/>
    <mergeCell ref="S4:V4"/>
    <mergeCell ref="W4:Z4"/>
    <mergeCell ref="AA4:AA5"/>
    <mergeCell ref="AB4:AB5"/>
    <mergeCell ref="AC4:AC5"/>
    <mergeCell ref="F4:G4"/>
    <mergeCell ref="Q10:Q11"/>
    <mergeCell ref="AD10:AD11"/>
    <mergeCell ref="AB10:AB11"/>
    <mergeCell ref="V10:V11"/>
    <mergeCell ref="W10:W11"/>
    <mergeCell ref="X10:X11"/>
    <mergeCell ref="B57:B58"/>
    <mergeCell ref="C57:C58"/>
    <mergeCell ref="D57:D58"/>
    <mergeCell ref="E57:E58"/>
    <mergeCell ref="H57:I57"/>
    <mergeCell ref="F57:G57"/>
    <mergeCell ref="B55:AD56"/>
    <mergeCell ref="B27:AD28"/>
    <mergeCell ref="B29:B30"/>
    <mergeCell ref="C29:C30"/>
    <mergeCell ref="J57:J58"/>
    <mergeCell ref="K57:K58"/>
    <mergeCell ref="L57:N57"/>
    <mergeCell ref="O57:O58"/>
    <mergeCell ref="P57:R57"/>
    <mergeCell ref="AC57:AC58"/>
    <mergeCell ref="D29:D30"/>
    <mergeCell ref="E29:E30"/>
    <mergeCell ref="F29:G29"/>
    <mergeCell ref="H29:I29"/>
    <mergeCell ref="J29:J30"/>
    <mergeCell ref="AC29:AC30"/>
    <mergeCell ref="W57:Z57"/>
    <mergeCell ref="AA57:AA58"/>
    <mergeCell ref="AB57:AB58"/>
    <mergeCell ref="S57:V57"/>
    <mergeCell ref="S16:S17"/>
    <mergeCell ref="U16:U17"/>
    <mergeCell ref="V16:V17"/>
    <mergeCell ref="AE53:AE54"/>
    <mergeCell ref="D16:D17"/>
    <mergeCell ref="C16:C17"/>
    <mergeCell ref="O16:O17"/>
    <mergeCell ref="N16:N17"/>
    <mergeCell ref="M16:M17"/>
    <mergeCell ref="L16:L17"/>
    <mergeCell ref="J16:J17"/>
    <mergeCell ref="E16:E17"/>
    <mergeCell ref="R16:R17"/>
    <mergeCell ref="Q16:Q17"/>
    <mergeCell ref="P16:P17"/>
    <mergeCell ref="AE29:AE30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rowBreaks count="3" manualBreakCount="3">
    <brk id="25" max="31" man="1"/>
    <brk id="53" max="31" man="1"/>
    <brk id="7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showGridLines="0" topLeftCell="AG1" zoomScale="70" zoomScaleNormal="70" workbookViewId="0">
      <selection sqref="A1:AF1048576"/>
    </sheetView>
  </sheetViews>
  <sheetFormatPr defaultRowHeight="16.5"/>
  <cols>
    <col min="1" max="1" width="4.875" style="81" hidden="1" customWidth="1"/>
    <col min="2" max="3" width="0" style="81" hidden="1" customWidth="1"/>
    <col min="4" max="4" width="9.5" style="81" hidden="1" customWidth="1"/>
    <col min="5" max="7" width="9" style="81" hidden="1" customWidth="1"/>
    <col min="8" max="8" width="9.5" style="81" hidden="1" customWidth="1"/>
    <col min="9" max="9" width="0" style="81" hidden="1" customWidth="1"/>
    <col min="10" max="10" width="9" style="82" hidden="1" customWidth="1"/>
    <col min="11" max="11" width="8.5" style="81" hidden="1" customWidth="1"/>
    <col min="12" max="14" width="0" style="81" hidden="1" customWidth="1"/>
    <col min="15" max="15" width="9.25" style="81" hidden="1" customWidth="1"/>
    <col min="16" max="32" width="0" style="81" hidden="1" customWidth="1"/>
    <col min="33" max="16384" width="9" style="81"/>
  </cols>
  <sheetData>
    <row r="3" spans="1:27">
      <c r="B3" s="543" t="s">
        <v>232</v>
      </c>
      <c r="C3" s="543"/>
      <c r="D3" s="543"/>
      <c r="E3" s="543"/>
      <c r="F3" s="543"/>
      <c r="G3" s="543"/>
      <c r="H3" s="543"/>
      <c r="I3" s="543"/>
      <c r="K3" s="543" t="s">
        <v>234</v>
      </c>
      <c r="L3" s="543"/>
      <c r="M3" s="543"/>
      <c r="N3" s="543"/>
      <c r="O3" s="543"/>
      <c r="P3" s="543"/>
      <c r="Q3" s="543"/>
      <c r="R3" s="543"/>
      <c r="T3" s="543" t="s">
        <v>235</v>
      </c>
      <c r="U3" s="543"/>
      <c r="V3" s="543"/>
      <c r="W3" s="543"/>
      <c r="X3" s="543"/>
      <c r="Y3" s="543"/>
      <c r="Z3" s="543"/>
      <c r="AA3" s="543"/>
    </row>
    <row r="4" spans="1:27">
      <c r="B4" s="83"/>
      <c r="C4" s="83"/>
      <c r="D4" s="83"/>
      <c r="E4" s="83"/>
      <c r="F4" s="83"/>
      <c r="G4" s="83"/>
      <c r="H4" s="83"/>
      <c r="I4" s="83"/>
      <c r="J4" s="84"/>
    </row>
    <row r="5" spans="1:27">
      <c r="B5" s="83"/>
      <c r="C5" s="83"/>
      <c r="D5" s="83"/>
      <c r="E5" s="83"/>
      <c r="F5" s="83"/>
      <c r="G5" s="83"/>
      <c r="H5" s="83"/>
      <c r="I5" s="83"/>
      <c r="J5" s="84"/>
    </row>
    <row r="6" spans="1:27">
      <c r="B6" s="539" t="str">
        <f>진학사합체!A1</f>
        <v>서울대</v>
      </c>
      <c r="C6" s="540"/>
      <c r="D6" s="540"/>
      <c r="E6" s="541"/>
      <c r="F6" s="85"/>
      <c r="G6" s="85"/>
      <c r="H6" s="85"/>
      <c r="I6" s="85"/>
      <c r="J6" s="85"/>
      <c r="K6" s="539" t="str">
        <f>진학사합체!C1</f>
        <v>연세대</v>
      </c>
      <c r="L6" s="540"/>
      <c r="M6" s="540"/>
      <c r="N6" s="541"/>
      <c r="O6" s="539" t="str">
        <f>진학사합체!K1</f>
        <v>성대나군</v>
      </c>
      <c r="P6" s="540"/>
      <c r="Q6" s="540"/>
      <c r="R6" s="541"/>
    </row>
    <row r="7" spans="1:27">
      <c r="A7" s="83"/>
      <c r="B7" s="70">
        <f>진학사합체!A2</f>
        <v>513.928</v>
      </c>
      <c r="C7" s="71" t="str">
        <f>진학사합체!B2</f>
        <v>진학사</v>
      </c>
      <c r="D7" s="70">
        <f>오르비합체!A2</f>
        <v>513.928</v>
      </c>
      <c r="E7" s="71" t="str">
        <f>오르비합체!B2</f>
        <v>오르비</v>
      </c>
      <c r="F7" s="85"/>
      <c r="G7" s="85"/>
      <c r="H7" s="85"/>
      <c r="I7" s="85"/>
      <c r="J7" s="85"/>
      <c r="K7" s="70">
        <f>진학사합체!C2</f>
        <v>581.02650000000006</v>
      </c>
      <c r="L7" s="71" t="str">
        <f>진학사합체!D2</f>
        <v>진학사</v>
      </c>
      <c r="M7" s="70">
        <f>오르비합체!C2</f>
        <v>581.02650000000006</v>
      </c>
      <c r="N7" s="71" t="str">
        <f>오르비합체!D2</f>
        <v>오르비</v>
      </c>
      <c r="O7" s="70">
        <f>진학사합체!K2</f>
        <v>644.86500000000001</v>
      </c>
      <c r="P7" s="71" t="str">
        <f>진학사합체!L2</f>
        <v>진학사</v>
      </c>
      <c r="Q7" s="70">
        <f>오르비합체!K2</f>
        <v>644.86500000000001</v>
      </c>
      <c r="R7" s="71" t="str">
        <f>오르비합체!L2</f>
        <v>오르비</v>
      </c>
    </row>
    <row r="8" spans="1:27">
      <c r="A8" s="83"/>
      <c r="B8" s="86">
        <f>진학사합체!A3</f>
        <v>514.06999999999994</v>
      </c>
      <c r="C8" s="87">
        <f>진학사합체!B3</f>
        <v>1.4999999999999999E-2</v>
      </c>
      <c r="D8" s="86">
        <f>오르비합체!A3</f>
        <v>514.02</v>
      </c>
      <c r="E8" s="87">
        <f>오르비합체!B3</f>
        <v>9.9000000000000008E-3</v>
      </c>
      <c r="F8" s="85"/>
      <c r="G8" s="85"/>
      <c r="H8" s="85"/>
      <c r="I8" s="85"/>
      <c r="J8" s="85"/>
      <c r="K8" s="86">
        <f>진학사합체!C3</f>
        <v>581.26</v>
      </c>
      <c r="L8" s="87">
        <f>진학사합체!D3</f>
        <v>9.4999999999999998E-3</v>
      </c>
      <c r="M8" s="86">
        <f>오르비합체!C3</f>
        <v>581.29999999999995</v>
      </c>
      <c r="N8" s="87">
        <f>오르비합체!D3</f>
        <v>6.1000000000000004E-3</v>
      </c>
      <c r="O8" s="86">
        <f>진학사합체!K3</f>
        <v>645</v>
      </c>
      <c r="P8" s="87">
        <f>진학사합체!L3</f>
        <v>0.01</v>
      </c>
      <c r="Q8" s="86">
        <f>오르비합체!K3</f>
        <v>645.05999999999995</v>
      </c>
      <c r="R8" s="87">
        <f>오르비합체!L3</f>
        <v>6.4000000000000003E-3</v>
      </c>
    </row>
    <row r="9" spans="1:27">
      <c r="A9" s="83"/>
      <c r="B9" s="86">
        <f>진학사합체!A4</f>
        <v>513.62</v>
      </c>
      <c r="C9" s="87">
        <f>진학사합체!B4</f>
        <v>1.6E-2</v>
      </c>
      <c r="D9" s="86">
        <f>오르비합체!A4</f>
        <v>513.84</v>
      </c>
      <c r="E9" s="87">
        <f>오르비합체!B4</f>
        <v>1.0200000000000001E-2</v>
      </c>
      <c r="F9" s="85"/>
      <c r="G9" s="85"/>
      <c r="H9" s="85"/>
      <c r="I9" s="85"/>
      <c r="J9" s="85"/>
      <c r="K9" s="86">
        <f>진학사합체!C4</f>
        <v>580.98</v>
      </c>
      <c r="L9" s="87">
        <f>진학사합체!D4</f>
        <v>0.01</v>
      </c>
      <c r="M9" s="86">
        <f>오르비합체!C4</f>
        <v>580.98</v>
      </c>
      <c r="N9" s="87">
        <f>오르비합체!D4</f>
        <v>6.4000000000000003E-3</v>
      </c>
      <c r="O9" s="86">
        <f>진학사합체!K4</f>
        <v>644.41499999999996</v>
      </c>
      <c r="P9" s="87">
        <f>진학사합체!L4</f>
        <v>1.0999999999999999E-2</v>
      </c>
      <c r="Q9" s="86">
        <f>오르비합체!K4</f>
        <v>644.79999999999995</v>
      </c>
      <c r="R9" s="87">
        <f>오르비합체!L4</f>
        <v>6.7000000000000002E-3</v>
      </c>
    </row>
    <row r="10" spans="1:27" ht="16.5" customHeight="1">
      <c r="A10" s="83"/>
      <c r="B10" s="86">
        <f>진학사합체!A5</f>
        <v>513.23</v>
      </c>
      <c r="C10" s="87">
        <f>진학사합체!B5</f>
        <v>1.7000000000000001E-2</v>
      </c>
      <c r="D10" s="86">
        <f>오르비합체!A5</f>
        <v>513.72</v>
      </c>
      <c r="E10" s="87">
        <f>오르비합체!B5</f>
        <v>1.0500000000000001E-2</v>
      </c>
      <c r="F10" s="85"/>
      <c r="G10" s="85"/>
      <c r="H10" s="85"/>
      <c r="I10" s="85"/>
      <c r="J10" s="85"/>
      <c r="K10" s="86">
        <f>진학사합체!C5</f>
        <v>580.45000000000005</v>
      </c>
      <c r="L10" s="87">
        <f>진학사합체!D5</f>
        <v>1.0999999999999999E-2</v>
      </c>
      <c r="M10" s="86">
        <f>오르비합체!C5</f>
        <v>580.72</v>
      </c>
      <c r="N10" s="87">
        <f>오르비합체!D5</f>
        <v>6.7000000000000002E-3</v>
      </c>
      <c r="O10" s="86">
        <f>진학사합체!K5</f>
        <v>643.83000000000004</v>
      </c>
      <c r="P10" s="87">
        <f>진학사합체!L5</f>
        <v>1.2E-2</v>
      </c>
      <c r="Q10" s="86">
        <f>오르비합체!K5</f>
        <v>644.53</v>
      </c>
      <c r="R10" s="87">
        <f>오르비합체!L5</f>
        <v>7.0000000000000001E-3</v>
      </c>
    </row>
    <row r="11" spans="1:27" ht="16.5" customHeight="1">
      <c r="A11" s="83"/>
      <c r="B11" s="83"/>
      <c r="C11" s="83"/>
      <c r="D11" s="83"/>
      <c r="E11" s="83"/>
      <c r="F11" s="83"/>
      <c r="G11" s="83"/>
      <c r="H11" s="83"/>
      <c r="I11" s="83"/>
      <c r="J11" s="84"/>
    </row>
    <row r="12" spans="1:27" ht="16.5" customHeight="1">
      <c r="A12" s="83"/>
      <c r="B12" s="539" t="str">
        <f>진학사합체!O1</f>
        <v>이화여대</v>
      </c>
      <c r="C12" s="540"/>
      <c r="D12" s="540"/>
      <c r="E12" s="541"/>
      <c r="F12" s="539" t="str">
        <f>진학사합체!S1</f>
        <v>경희대</v>
      </c>
      <c r="G12" s="540"/>
      <c r="H12" s="540"/>
      <c r="I12" s="541"/>
      <c r="J12" s="84"/>
      <c r="K12" s="539" t="str">
        <f>진학사합체!AG1</f>
        <v>가톨릭</v>
      </c>
      <c r="L12" s="540"/>
      <c r="M12" s="540"/>
      <c r="N12" s="541"/>
      <c r="O12" s="539" t="str">
        <f>진학사합체!AI1</f>
        <v>울산</v>
      </c>
      <c r="P12" s="540"/>
      <c r="Q12" s="540"/>
      <c r="R12" s="541"/>
      <c r="T12" s="539" t="str">
        <f>진학사합체!CC1</f>
        <v>아주대(다)</v>
      </c>
      <c r="U12" s="540"/>
      <c r="V12" s="540"/>
      <c r="W12" s="541"/>
    </row>
    <row r="13" spans="1:27" ht="16.5" customHeight="1">
      <c r="A13" s="83"/>
      <c r="B13" s="70">
        <f>진학사합체!O2</f>
        <v>869.0555927662424</v>
      </c>
      <c r="C13" s="71" t="str">
        <f>진학사합체!P2</f>
        <v>진학사</v>
      </c>
      <c r="D13" s="70">
        <f>오르비합체!O2</f>
        <v>869.0555927662424</v>
      </c>
      <c r="E13" s="71" t="str">
        <f>오르비합체!P2</f>
        <v>오르비</v>
      </c>
      <c r="F13" s="70">
        <f>진학사합체!S2</f>
        <v>448.98700000000002</v>
      </c>
      <c r="G13" s="71" t="str">
        <f>진학사합체!T2</f>
        <v>진학사</v>
      </c>
      <c r="H13" s="70">
        <f>오르비합체!S2</f>
        <v>448.98700000000002</v>
      </c>
      <c r="I13" s="71" t="str">
        <f>오르비합체!T2</f>
        <v>오르비</v>
      </c>
      <c r="J13" s="84"/>
      <c r="K13" s="70">
        <f>진학사합체!AG2</f>
        <v>967.27156627836666</v>
      </c>
      <c r="L13" s="71" t="str">
        <f>진학사합체!AH2</f>
        <v>진학사</v>
      </c>
      <c r="M13" s="70">
        <f>오르비합체!AG2</f>
        <v>967.27156627836666</v>
      </c>
      <c r="N13" s="71" t="str">
        <f>오르비합체!AH2</f>
        <v>오르비</v>
      </c>
      <c r="O13" s="70">
        <f>진학사합체!AI2</f>
        <v>968.92576899777112</v>
      </c>
      <c r="P13" s="71" t="str">
        <f>진학사합체!AJ2</f>
        <v>진학사</v>
      </c>
      <c r="Q13" s="70">
        <f>오르비합체!AI2</f>
        <v>968.92576899777112</v>
      </c>
      <c r="R13" s="71" t="str">
        <f>오르비합체!AJ2</f>
        <v>오르비</v>
      </c>
      <c r="T13" s="70">
        <f>진학사합체!CC2</f>
        <v>601.625</v>
      </c>
      <c r="U13" s="71" t="str">
        <f>진학사합체!CD2</f>
        <v>진학사</v>
      </c>
      <c r="V13" s="70">
        <f>오르비합체!CC2</f>
        <v>601.625</v>
      </c>
      <c r="W13" s="71" t="str">
        <f>오르비합체!CD2</f>
        <v>오르비</v>
      </c>
    </row>
    <row r="14" spans="1:27">
      <c r="A14" s="83"/>
      <c r="B14" s="86">
        <f>진학사합체!O3</f>
        <v>869.32</v>
      </c>
      <c r="C14" s="87">
        <f>진학사합체!P3</f>
        <v>0.01</v>
      </c>
      <c r="D14" s="86">
        <f>오르비합체!O3</f>
        <v>869.31</v>
      </c>
      <c r="E14" s="87">
        <f>오르비합체!P3</f>
        <v>6.7000000000000002E-3</v>
      </c>
      <c r="F14" s="86">
        <f>진학사합체!S3</f>
        <v>449.2</v>
      </c>
      <c r="G14" s="87">
        <f>진학사합체!T3</f>
        <v>1.4E-2</v>
      </c>
      <c r="H14" s="86">
        <f>오르비합체!S3</f>
        <v>449.15</v>
      </c>
      <c r="I14" s="87">
        <f>오르비합체!T3</f>
        <v>9.1999999999999998E-3</v>
      </c>
      <c r="J14" s="84"/>
      <c r="K14" s="86">
        <f>진학사합체!AG3</f>
        <v>968.1</v>
      </c>
      <c r="L14" s="87">
        <f>진학사합체!AH3</f>
        <v>1.4999999999999999E-2</v>
      </c>
      <c r="M14" s="86">
        <f>오르비합체!AG3</f>
        <v>967.37</v>
      </c>
      <c r="N14" s="87">
        <f>오르비합체!AH3</f>
        <v>1.0500000000000001E-2</v>
      </c>
      <c r="O14" s="86">
        <f>진학사합체!AI3</f>
        <v>969.24</v>
      </c>
      <c r="P14" s="87">
        <f>진학사합체!AJ3</f>
        <v>0.01</v>
      </c>
      <c r="Q14" s="86">
        <f>오르비합체!AI3</f>
        <v>968.99</v>
      </c>
      <c r="R14" s="87">
        <f>오르비합체!AJ3</f>
        <v>6.7000000000000002E-3</v>
      </c>
      <c r="T14" s="86">
        <f>진학사합체!CC3</f>
        <v>601.94000000000005</v>
      </c>
      <c r="U14" s="87">
        <f>진학사합체!CD3</f>
        <v>1.3000000000000001E-2</v>
      </c>
      <c r="V14" s="86">
        <f>오르비합체!CC3</f>
        <v>601.75</v>
      </c>
      <c r="W14" s="87">
        <f>오르비합체!CD3</f>
        <v>8.6E-3</v>
      </c>
    </row>
    <row r="15" spans="1:27">
      <c r="A15" s="88"/>
      <c r="B15" s="86">
        <f>진학사합체!O4</f>
        <v>868.46</v>
      </c>
      <c r="C15" s="87">
        <f>진학사합체!P4</f>
        <v>1.0999999999999999E-2</v>
      </c>
      <c r="D15" s="86">
        <f>오르비합체!O4</f>
        <v>868.94</v>
      </c>
      <c r="E15" s="87">
        <f>오르비합체!P4</f>
        <v>7.0000000000000001E-3</v>
      </c>
      <c r="F15" s="86">
        <f>진학사합체!S4</f>
        <v>448.81</v>
      </c>
      <c r="G15" s="87">
        <f>진학사합체!T4</f>
        <v>1.4999999999999999E-2</v>
      </c>
      <c r="H15" s="86">
        <f>오르비합체!S4</f>
        <v>448.92</v>
      </c>
      <c r="I15" s="87">
        <f>오르비합체!T4</f>
        <v>9.5999999999999992E-3</v>
      </c>
      <c r="J15" s="84"/>
      <c r="K15" s="86">
        <f>진학사합체!AG4</f>
        <v>967.23</v>
      </c>
      <c r="L15" s="87">
        <f>진학사합체!AH4</f>
        <v>1.6E-2</v>
      </c>
      <c r="M15" s="86">
        <f>오르비합체!AG4</f>
        <v>966.99</v>
      </c>
      <c r="N15" s="87">
        <f>오르비합체!AH4</f>
        <v>1.0800000000000001E-2</v>
      </c>
      <c r="O15" s="86">
        <f>진학사합체!AI4</f>
        <v>968.43000000000006</v>
      </c>
      <c r="P15" s="87">
        <f>진학사합체!AJ4</f>
        <v>1.0999999999999999E-2</v>
      </c>
      <c r="Q15" s="86">
        <f>오르비합체!AI4</f>
        <v>968.75</v>
      </c>
      <c r="R15" s="87">
        <f>오르비합체!AJ4</f>
        <v>7.0000000000000001E-3</v>
      </c>
      <c r="T15" s="86">
        <f>진학사합체!CC4</f>
        <v>601.25</v>
      </c>
      <c r="U15" s="87">
        <f>진학사합체!CD4</f>
        <v>1.4E-2</v>
      </c>
      <c r="V15" s="86">
        <f>오르비합체!CC4</f>
        <v>601.38</v>
      </c>
      <c r="W15" s="87">
        <f>오르비합체!CD4</f>
        <v>8.8999999999999999E-3</v>
      </c>
    </row>
    <row r="16" spans="1:27">
      <c r="A16" s="83"/>
      <c r="B16" s="86">
        <f>진학사합체!O5</f>
        <v>867.6</v>
      </c>
      <c r="C16" s="87">
        <f>진학사합체!P5</f>
        <v>1.2E-2</v>
      </c>
      <c r="D16" s="86">
        <f>오르비합체!O5</f>
        <v>868.57</v>
      </c>
      <c r="E16" s="87">
        <f>오르비합체!P5</f>
        <v>7.3000000000000001E-3</v>
      </c>
      <c r="F16" s="86">
        <f>진학사합체!S5</f>
        <v>448.42</v>
      </c>
      <c r="G16" s="87">
        <f>진학사합체!T5</f>
        <v>1.6E-2</v>
      </c>
      <c r="H16" s="86">
        <f>오르비합체!S5</f>
        <v>448.72</v>
      </c>
      <c r="I16" s="87">
        <f>오르비합체!T5</f>
        <v>9.9000000000000008E-3</v>
      </c>
      <c r="J16" s="84"/>
      <c r="K16" s="86">
        <f>진학사합체!AG5</f>
        <v>966.51499999999999</v>
      </c>
      <c r="L16" s="87">
        <f>진학사합체!AH5</f>
        <v>1.7000000000000001E-2</v>
      </c>
      <c r="M16" s="86">
        <f>오르비합체!AG5</f>
        <v>966.73</v>
      </c>
      <c r="N16" s="87">
        <f>오르비합체!AH5</f>
        <v>1.12E-2</v>
      </c>
      <c r="O16" s="86">
        <f>진학사합체!AI5</f>
        <v>967.62</v>
      </c>
      <c r="P16" s="87">
        <f>진학사합체!AJ5</f>
        <v>1.2E-2</v>
      </c>
      <c r="Q16" s="86">
        <f>오르비합체!AI5</f>
        <v>968.29</v>
      </c>
      <c r="R16" s="87">
        <f>오르비합체!AJ5</f>
        <v>7.3000000000000001E-3</v>
      </c>
      <c r="T16" s="86">
        <f>진학사합체!CC5</f>
        <v>600.69000000000005</v>
      </c>
      <c r="U16" s="87">
        <f>진학사합체!CD5</f>
        <v>1.4999999999999999E-2</v>
      </c>
      <c r="V16" s="86">
        <f>오르비합체!CC5</f>
        <v>601.13</v>
      </c>
      <c r="W16" s="87">
        <f>오르비합체!CD5</f>
        <v>9.1999999999999998E-3</v>
      </c>
    </row>
    <row r="17" spans="1:23">
      <c r="A17" s="83"/>
      <c r="B17" s="83"/>
      <c r="C17" s="83"/>
      <c r="D17" s="83"/>
      <c r="E17" s="83"/>
      <c r="F17" s="83"/>
      <c r="G17" s="83"/>
      <c r="H17" s="83"/>
      <c r="I17" s="83"/>
      <c r="J17" s="84"/>
    </row>
    <row r="18" spans="1:23">
      <c r="A18" s="83"/>
      <c r="B18" s="539" t="str">
        <f>진학사합체!Q1</f>
        <v>중앙대</v>
      </c>
      <c r="C18" s="540"/>
      <c r="D18" s="540"/>
      <c r="E18" s="541"/>
      <c r="H18" s="83"/>
      <c r="I18" s="83"/>
      <c r="J18" s="84"/>
      <c r="K18" s="539" t="str">
        <f>진학사합체!E1</f>
        <v>고려대</v>
      </c>
      <c r="L18" s="540"/>
      <c r="M18" s="540"/>
      <c r="N18" s="541"/>
      <c r="O18" s="539" t="str">
        <f>진학사합체!M1</f>
        <v>한양대</v>
      </c>
      <c r="P18" s="540"/>
      <c r="Q18" s="540"/>
      <c r="R18" s="541"/>
    </row>
    <row r="19" spans="1:23">
      <c r="A19" s="83"/>
      <c r="B19" s="70">
        <f>진학사합체!Q2</f>
        <v>969.60589185867502</v>
      </c>
      <c r="C19" s="71" t="str">
        <f>진학사합체!R2</f>
        <v>진학사</v>
      </c>
      <c r="D19" s="70">
        <f>오르비합체!Q2</f>
        <v>969.60589185867502</v>
      </c>
      <c r="E19" s="71" t="str">
        <f>오르비합체!R2</f>
        <v>오르비</v>
      </c>
      <c r="H19" s="83"/>
      <c r="I19" s="83"/>
      <c r="J19" s="84"/>
      <c r="K19" s="70">
        <f>진학사합체!E2</f>
        <v>580.37850000000003</v>
      </c>
      <c r="L19" s="71" t="str">
        <f>진학사합체!F2</f>
        <v>진학사</v>
      </c>
      <c r="M19" s="70">
        <f>오르비합체!E2</f>
        <v>580.37850000000003</v>
      </c>
      <c r="N19" s="71" t="str">
        <f>오르비합체!F2</f>
        <v>오르비</v>
      </c>
      <c r="O19" s="70">
        <f>진학사합체!M2</f>
        <v>878.3747699966392</v>
      </c>
      <c r="P19" s="71" t="str">
        <f>진학사합체!N2</f>
        <v>진학사</v>
      </c>
      <c r="Q19" s="70">
        <f>오르비합체!M2</f>
        <v>878.3747699966392</v>
      </c>
      <c r="R19" s="71" t="str">
        <f>오르비합체!N2</f>
        <v>오르비</v>
      </c>
    </row>
    <row r="20" spans="1:23">
      <c r="A20" s="83"/>
      <c r="B20" s="86">
        <f>진학사합체!Q3</f>
        <v>970.09999999999991</v>
      </c>
      <c r="C20" s="87">
        <f>진학사합체!R3</f>
        <v>1.0999999999999999E-2</v>
      </c>
      <c r="D20" s="92">
        <f>오르비합체!Q3</f>
        <v>969.91</v>
      </c>
      <c r="E20" s="87">
        <f>오르비합체!R3</f>
        <v>7.3000000000000001E-3</v>
      </c>
      <c r="H20" s="83"/>
      <c r="I20" s="83"/>
      <c r="J20" s="84"/>
      <c r="K20" s="86">
        <f>진학사합체!E3</f>
        <v>580.5</v>
      </c>
      <c r="L20" s="87">
        <f>진학사합체!F3</f>
        <v>0.01</v>
      </c>
      <c r="M20" s="86">
        <f>오르비합체!E3</f>
        <v>580.54999999999995</v>
      </c>
      <c r="N20" s="87">
        <f>오르비합체!F3</f>
        <v>6.4000000000000003E-3</v>
      </c>
      <c r="O20" s="86">
        <f>진학사합체!M3</f>
        <v>879.13</v>
      </c>
      <c r="P20" s="87">
        <f>진학사합체!N3</f>
        <v>0.01</v>
      </c>
      <c r="Q20" s="86">
        <f>오르비합체!M3</f>
        <v>878.71</v>
      </c>
      <c r="R20" s="87">
        <f>오르비합체!N3</f>
        <v>6.4000000000000003E-3</v>
      </c>
    </row>
    <row r="21" spans="1:23">
      <c r="A21" s="83"/>
      <c r="B21" s="86">
        <f>진학사합체!Q4</f>
        <v>969.3</v>
      </c>
      <c r="C21" s="87">
        <f>진학사합체!R4</f>
        <v>1.2E-2</v>
      </c>
      <c r="D21" s="92">
        <f>오르비합체!Q4</f>
        <v>969.41</v>
      </c>
      <c r="E21" s="87">
        <f>오르비합체!R4</f>
        <v>7.7000000000000002E-3</v>
      </c>
      <c r="H21" s="83"/>
      <c r="I21" s="83"/>
      <c r="J21" s="84"/>
      <c r="K21" s="86">
        <f>진학사합체!E4</f>
        <v>579.97500000000002</v>
      </c>
      <c r="L21" s="87">
        <f>진학사합체!F4</f>
        <v>1.0999999999999999E-2</v>
      </c>
      <c r="M21" s="86">
        <f>오르비합체!E4</f>
        <v>580.32000000000005</v>
      </c>
      <c r="N21" s="87">
        <f>오르비합체!F4</f>
        <v>6.7000000000000002E-3</v>
      </c>
      <c r="O21" s="86">
        <f>진학사합체!M4</f>
        <v>878.20499999999993</v>
      </c>
      <c r="P21" s="87">
        <f>진학사합체!N4</f>
        <v>1.0999999999999999E-2</v>
      </c>
      <c r="Q21" s="86">
        <f>오르비합체!M4</f>
        <v>878.35</v>
      </c>
      <c r="R21" s="87">
        <f>오르비합체!N4</f>
        <v>6.7000000000000002E-3</v>
      </c>
    </row>
    <row r="22" spans="1:23">
      <c r="A22" s="83"/>
      <c r="B22" s="86">
        <f>진학사합체!Q5</f>
        <v>968.37</v>
      </c>
      <c r="C22" s="87">
        <f>진학사합체!R5</f>
        <v>1.3000000000000001E-2</v>
      </c>
      <c r="D22" s="92">
        <f>오르비합체!Q5</f>
        <v>969.11</v>
      </c>
      <c r="E22" s="87">
        <f>오르비합체!R5</f>
        <v>8.0000000000000002E-3</v>
      </c>
      <c r="H22" s="83"/>
      <c r="I22" s="83"/>
      <c r="J22" s="84"/>
      <c r="K22" s="86">
        <f>진학사합체!E5</f>
        <v>579.45000000000005</v>
      </c>
      <c r="L22" s="87">
        <f>진학사합체!F5</f>
        <v>1.2E-2</v>
      </c>
      <c r="M22" s="86">
        <f>오르비합체!E5</f>
        <v>580.08000000000004</v>
      </c>
      <c r="N22" s="87">
        <f>오르비합체!F5</f>
        <v>7.0000000000000001E-3</v>
      </c>
      <c r="O22" s="86">
        <f>진학사합체!M5</f>
        <v>877.28</v>
      </c>
      <c r="P22" s="87">
        <f>진학사합체!N5</f>
        <v>1.2E-2</v>
      </c>
      <c r="Q22" s="86">
        <f>오르비합체!M5</f>
        <v>877.92</v>
      </c>
      <c r="R22" s="87">
        <f>오르비합체!N5</f>
        <v>7.0000000000000001E-3</v>
      </c>
    </row>
    <row r="23" spans="1:23">
      <c r="A23" s="83"/>
      <c r="B23" s="83"/>
      <c r="C23" s="83"/>
      <c r="D23" s="83"/>
      <c r="E23" s="83"/>
      <c r="F23" s="83"/>
      <c r="G23" s="83"/>
      <c r="H23" s="83"/>
      <c r="I23" s="83"/>
      <c r="J23" s="84"/>
    </row>
    <row r="24" spans="1:23">
      <c r="A24" s="83"/>
      <c r="B24" s="539" t="str">
        <f>진학사합체!AO1</f>
        <v>경북</v>
      </c>
      <c r="C24" s="540"/>
      <c r="D24" s="540"/>
      <c r="E24" s="541"/>
      <c r="F24" s="539" t="str">
        <f>진학사합체!BG1</f>
        <v>관동</v>
      </c>
      <c r="G24" s="540"/>
      <c r="H24" s="540"/>
      <c r="I24" s="541"/>
      <c r="J24" s="84"/>
      <c r="K24" s="539" t="str">
        <f>진학사합체!BM1</f>
        <v>가천</v>
      </c>
      <c r="L24" s="540"/>
      <c r="M24" s="540"/>
      <c r="N24" s="541"/>
      <c r="O24" s="539" t="str">
        <f>진학사합체!AK1</f>
        <v>인하</v>
      </c>
      <c r="P24" s="540"/>
      <c r="Q24" s="540"/>
      <c r="R24" s="541"/>
      <c r="T24" s="539" t="str">
        <f>진학사합체!BY1</f>
        <v>순천향</v>
      </c>
      <c r="U24" s="540"/>
      <c r="V24" s="540"/>
      <c r="W24" s="541"/>
    </row>
    <row r="25" spans="1:23">
      <c r="A25" s="83"/>
      <c r="B25" s="70">
        <f>진학사합체!AO2</f>
        <v>566.72</v>
      </c>
      <c r="C25" s="71" t="str">
        <f>진학사합체!AP2</f>
        <v>진학사</v>
      </c>
      <c r="D25" s="70">
        <f>오르비합체!AO2</f>
        <v>566.72</v>
      </c>
      <c r="E25" s="71" t="str">
        <f>오르비합체!AP2</f>
        <v>오르비</v>
      </c>
      <c r="F25" s="70">
        <f>진학사합체!BG2</f>
        <v>996.36</v>
      </c>
      <c r="G25" s="71" t="str">
        <f>진학사합체!BH2</f>
        <v>진학사</v>
      </c>
      <c r="H25" s="70">
        <f>오르비합체!BG2</f>
        <v>996.36</v>
      </c>
      <c r="I25" s="71" t="str">
        <f>오르비합체!BH2</f>
        <v>오르비</v>
      </c>
      <c r="J25" s="84"/>
      <c r="K25" s="70">
        <f>진학사합체!BM2</f>
        <v>864.90000000000009</v>
      </c>
      <c r="L25" s="71" t="str">
        <f>진학사합체!BN2</f>
        <v>진학사</v>
      </c>
      <c r="M25" s="70">
        <f>오르비합체!BM2</f>
        <v>86.490000000000009</v>
      </c>
      <c r="N25" s="71" t="str">
        <f>오르비합체!BN2</f>
        <v>오르비</v>
      </c>
      <c r="O25" s="70">
        <f>진학사합체!AK2</f>
        <v>479.73625000000004</v>
      </c>
      <c r="P25" s="71" t="str">
        <f>진학사합체!AL2</f>
        <v>진학사</v>
      </c>
      <c r="Q25" s="70">
        <f>오르비합체!AK2</f>
        <v>479.73625000000004</v>
      </c>
      <c r="R25" s="71" t="str">
        <f>오르비합체!AL2</f>
        <v>오르비</v>
      </c>
      <c r="T25" s="70">
        <f>진학사합체!BY2</f>
        <v>1001.9</v>
      </c>
      <c r="U25" s="71" t="str">
        <f>진학사합체!BZ2</f>
        <v>진학사</v>
      </c>
      <c r="V25" s="70">
        <f>오르비합체!BY2</f>
        <v>1001.9</v>
      </c>
      <c r="W25" s="71" t="str">
        <f>오르비합체!BZ2</f>
        <v>오르비</v>
      </c>
    </row>
    <row r="26" spans="1:23">
      <c r="A26" s="83"/>
      <c r="B26" s="86">
        <f>진학사합체!AO3</f>
        <v>566.77</v>
      </c>
      <c r="C26" s="87">
        <f>진학사합체!AP3</f>
        <v>1.4E-2</v>
      </c>
      <c r="D26" s="86">
        <f>오르비합체!AO3</f>
        <v>566.82000000000005</v>
      </c>
      <c r="E26" s="87">
        <f>오르비합체!AP3</f>
        <v>9.1999999999999998E-3</v>
      </c>
      <c r="F26" s="86">
        <f>진학사합체!BG3</f>
        <v>996.86</v>
      </c>
      <c r="G26" s="87">
        <f>진학사합체!BH3</f>
        <v>8.5000000000000006E-3</v>
      </c>
      <c r="H26" s="86">
        <f>오르비합체!BG3</f>
        <v>997.36</v>
      </c>
      <c r="I26" s="87">
        <f>오르비합체!BH3</f>
        <v>4.7999999999999996E-3</v>
      </c>
      <c r="J26" s="84"/>
      <c r="K26" s="86">
        <f>진학사합체!BM3</f>
        <v>865.35</v>
      </c>
      <c r="L26" s="87">
        <f>진학사합체!BN3</f>
        <v>1.3000000000000001E-2</v>
      </c>
      <c r="M26" s="86">
        <f>오르비합체!BM3</f>
        <v>86.54</v>
      </c>
      <c r="N26" s="87">
        <f>오르비합체!BN3</f>
        <v>8.3000000000000001E-3</v>
      </c>
      <c r="O26" s="86">
        <f>진학사합체!AK3</f>
        <v>479.87</v>
      </c>
      <c r="P26" s="87">
        <f>진학사합체!AL3</f>
        <v>1.7999999999999999E-2</v>
      </c>
      <c r="Q26" s="86">
        <f>오르비합체!AK3</f>
        <v>479.79</v>
      </c>
      <c r="R26" s="87">
        <f>오르비합체!AL3</f>
        <v>1.21E-2</v>
      </c>
      <c r="T26" s="86">
        <f>진학사합체!BY3</f>
        <v>1002.18</v>
      </c>
      <c r="U26" s="87">
        <f>진학사합체!BZ3</f>
        <v>1.2E-2</v>
      </c>
      <c r="V26" s="86">
        <f>오르비합체!BY3</f>
        <v>1001.96</v>
      </c>
      <c r="W26" s="87">
        <f>오르비합체!BZ3</f>
        <v>8.0000000000000002E-3</v>
      </c>
    </row>
    <row r="27" spans="1:23">
      <c r="A27" s="83"/>
      <c r="B27" s="86">
        <f>진학사합체!AO4</f>
        <v>566.26499999999999</v>
      </c>
      <c r="C27" s="87">
        <f>진학사합체!AP4</f>
        <v>1.4999999999999999E-2</v>
      </c>
      <c r="D27" s="86">
        <f>오르비합체!AO4</f>
        <v>566.54999999999995</v>
      </c>
      <c r="E27" s="87">
        <f>오르비합체!AP4</f>
        <v>9.5999999999999992E-3</v>
      </c>
      <c r="F27" s="86">
        <f>진학사합체!BG4</f>
        <v>996.36</v>
      </c>
      <c r="G27" s="87">
        <f>진학사합체!BH4</f>
        <v>8.9999999999999993E-3</v>
      </c>
      <c r="H27" s="86">
        <f>오르비합체!BG4</f>
        <v>996.36</v>
      </c>
      <c r="I27" s="87">
        <f>오르비합체!BH4</f>
        <v>5.1000000000000004E-3</v>
      </c>
      <c r="J27" s="84"/>
      <c r="K27" s="86">
        <f>진학사합체!BM4</f>
        <v>864</v>
      </c>
      <c r="L27" s="87">
        <f>진학사합체!BN4</f>
        <v>1.4E-2</v>
      </c>
      <c r="M27" s="86">
        <f>오르비합체!BM4</f>
        <v>86.45</v>
      </c>
      <c r="N27" s="87">
        <f>오르비합체!BN4</f>
        <v>8.6E-3</v>
      </c>
      <c r="O27" s="86">
        <f>진학사합체!AK4</f>
        <v>479.58500000000004</v>
      </c>
      <c r="P27" s="87">
        <f>진학사합체!AL4</f>
        <v>1.9E-2</v>
      </c>
      <c r="Q27" s="86">
        <f>오르비합체!AK4</f>
        <v>479.63</v>
      </c>
      <c r="R27" s="87">
        <f>오르비합체!AL4</f>
        <v>1.24E-2</v>
      </c>
      <c r="T27" s="86">
        <f>진학사합체!BY4</f>
        <v>1001.8699999999999</v>
      </c>
      <c r="U27" s="87">
        <f>진학사합체!BZ4</f>
        <v>1.3000000000000001E-2</v>
      </c>
      <c r="V27" s="86">
        <f>오르비합체!BY4</f>
        <v>1001.78</v>
      </c>
      <c r="W27" s="87">
        <f>오르비합체!BZ4</f>
        <v>8.3000000000000001E-3</v>
      </c>
    </row>
    <row r="28" spans="1:23">
      <c r="A28" s="83"/>
      <c r="B28" s="86">
        <f>진학사합체!AO5</f>
        <v>565.76</v>
      </c>
      <c r="C28" s="87">
        <f>진학사합체!AP5</f>
        <v>1.6E-2</v>
      </c>
      <c r="D28" s="86">
        <f>오르비합체!AO5</f>
        <v>566.29999999999995</v>
      </c>
      <c r="E28" s="87">
        <f>오르비합체!AP5</f>
        <v>9.9000000000000008E-3</v>
      </c>
      <c r="F28" s="86">
        <f>진학사합체!BG5</f>
        <v>995.86</v>
      </c>
      <c r="G28" s="87">
        <f>진학사합체!BH5</f>
        <v>9.4999999999999998E-3</v>
      </c>
      <c r="H28" s="86">
        <f>오르비합체!BG5</f>
        <v>996.36</v>
      </c>
      <c r="I28" s="87">
        <f>오르비합체!BH5</f>
        <v>5.4000000000000003E-3</v>
      </c>
      <c r="J28" s="84"/>
      <c r="K28" s="86">
        <f>진학사합체!BM5</f>
        <v>862.875</v>
      </c>
      <c r="L28" s="87">
        <f>진학사합체!BN5</f>
        <v>1.4999999999999999E-2</v>
      </c>
      <c r="M28" s="86">
        <f>오르비합체!BM5</f>
        <v>86.36</v>
      </c>
      <c r="N28" s="87">
        <f>오르비합체!BN5</f>
        <v>8.8999999999999999E-3</v>
      </c>
      <c r="O28" s="86">
        <f>진학사합체!AK5</f>
        <v>479.3</v>
      </c>
      <c r="P28" s="87">
        <f>진학사합체!AL5</f>
        <v>0.02</v>
      </c>
      <c r="Q28" s="86">
        <f>오르비합체!AK5</f>
        <v>479.51</v>
      </c>
      <c r="R28" s="87">
        <f>오르비합체!AL5</f>
        <v>1.2800000000000001E-2</v>
      </c>
      <c r="T28" s="86">
        <f>진학사합체!BY5</f>
        <v>1001.56</v>
      </c>
      <c r="U28" s="87">
        <f>진학사합체!BZ5</f>
        <v>1.4E-2</v>
      </c>
      <c r="V28" s="86">
        <f>오르비합체!BY5</f>
        <v>1001.68</v>
      </c>
      <c r="W28" s="87">
        <f>오르비합체!BZ5</f>
        <v>8.6E-3</v>
      </c>
    </row>
    <row r="29" spans="1:23">
      <c r="A29" s="83"/>
      <c r="B29" s="83"/>
      <c r="C29" s="83"/>
      <c r="D29" s="83"/>
      <c r="E29" s="83"/>
      <c r="F29" s="83"/>
      <c r="G29" s="83"/>
      <c r="H29" s="83"/>
      <c r="I29" s="83"/>
      <c r="J29" s="84"/>
    </row>
    <row r="30" spans="1:23">
      <c r="A30" s="83"/>
      <c r="B30" s="539" t="str">
        <f>진학사합체!AQ1</f>
        <v>동아</v>
      </c>
      <c r="C30" s="540"/>
      <c r="D30" s="540"/>
      <c r="E30" s="541"/>
      <c r="F30" s="539" t="str">
        <f>진학사합체!AS1</f>
        <v>인제</v>
      </c>
      <c r="G30" s="540"/>
      <c r="H30" s="540"/>
      <c r="I30" s="541"/>
      <c r="J30" s="84"/>
      <c r="K30" s="539" t="str">
        <f>진학사합체!AM1</f>
        <v>한림</v>
      </c>
      <c r="L30" s="540"/>
      <c r="M30" s="540"/>
      <c r="N30" s="541"/>
      <c r="T30" s="539" t="str">
        <f>진학사합체!BU1</f>
        <v>단국</v>
      </c>
      <c r="U30" s="540"/>
      <c r="V30" s="540"/>
      <c r="W30" s="541"/>
    </row>
    <row r="31" spans="1:23">
      <c r="A31" s="83"/>
      <c r="B31" s="70">
        <f>진학사합체!AQ2</f>
        <v>522</v>
      </c>
      <c r="C31" s="71" t="str">
        <f>진학사합체!AR2</f>
        <v>진학사</v>
      </c>
      <c r="D31" s="70">
        <f>오르비합체!AQ2</f>
        <v>522</v>
      </c>
      <c r="E31" s="71" t="str">
        <f>오르비합체!AR2</f>
        <v>오르비</v>
      </c>
      <c r="F31" s="70">
        <f>진학사합체!AS2</f>
        <v>519</v>
      </c>
      <c r="G31" s="71" t="str">
        <f>진학사합체!AT2</f>
        <v>진학사</v>
      </c>
      <c r="H31" s="70">
        <f>오르비합체!AS2</f>
        <v>519</v>
      </c>
      <c r="I31" s="71" t="str">
        <f>오르비합체!AT2</f>
        <v>오르비</v>
      </c>
      <c r="J31" s="84"/>
      <c r="K31" s="70">
        <f>진학사합체!AM2</f>
        <v>968.81663128893274</v>
      </c>
      <c r="L31" s="71" t="str">
        <f>진학사합체!AN2</f>
        <v>진학사</v>
      </c>
      <c r="M31" s="70">
        <f>오르비합체!AM2</f>
        <v>968.81663128893274</v>
      </c>
      <c r="N31" s="71" t="str">
        <f>오르비합체!AN2</f>
        <v>오르비</v>
      </c>
      <c r="T31" s="70">
        <f>진학사합체!BU2</f>
        <v>970.96218908353103</v>
      </c>
      <c r="U31" s="71" t="str">
        <f>진학사합체!BV2</f>
        <v>진학사</v>
      </c>
      <c r="V31" s="70">
        <f>오르비합체!BU2</f>
        <v>970.96218908353103</v>
      </c>
      <c r="W31" s="71" t="str">
        <f>오르비합체!BV2</f>
        <v>오르비</v>
      </c>
    </row>
    <row r="32" spans="1:23">
      <c r="A32" s="83"/>
      <c r="B32" s="86">
        <f>진학사합체!AQ3</f>
        <v>522.5</v>
      </c>
      <c r="C32" s="87">
        <f>진학사합체!AR3</f>
        <v>6.5000000000000006E-3</v>
      </c>
      <c r="D32" s="86">
        <f>오르비합체!AQ3</f>
        <v>523</v>
      </c>
      <c r="E32" s="87">
        <f>오르비합체!AR3</f>
        <v>4.4999999999999997E-3</v>
      </c>
      <c r="F32" s="86">
        <f>진학사합체!AS3</f>
        <v>519.5</v>
      </c>
      <c r="G32" s="87">
        <f>진학사합체!AT3</f>
        <v>8.5000000000000006E-3</v>
      </c>
      <c r="H32" s="86">
        <f>오르비합체!AS3</f>
        <v>520</v>
      </c>
      <c r="I32" s="87">
        <f>오르비합체!AT3</f>
        <v>6.4000000000000003E-3</v>
      </c>
      <c r="J32" s="84"/>
      <c r="K32" s="86">
        <f>진학사합체!AM3</f>
        <v>969.53</v>
      </c>
      <c r="L32" s="87">
        <f>진학사합체!AN3</f>
        <v>1.6E-2</v>
      </c>
      <c r="M32" s="86">
        <f>오르비합체!AM3</f>
        <v>968.98</v>
      </c>
      <c r="N32" s="87">
        <f>오르비합체!AN3</f>
        <v>1.0500000000000001E-2</v>
      </c>
      <c r="T32" s="86">
        <f>진학사합체!BU3</f>
        <v>971.41000000000008</v>
      </c>
      <c r="U32" s="87">
        <f>진학사합체!BV3</f>
        <v>1.3000000000000001E-2</v>
      </c>
      <c r="V32" s="86">
        <f>오르비합체!BU3</f>
        <v>971.11</v>
      </c>
      <c r="W32" s="87">
        <f>오르비합체!BV3</f>
        <v>8.3000000000000001E-3</v>
      </c>
    </row>
    <row r="33" spans="1:23">
      <c r="A33" s="83"/>
      <c r="B33" s="86">
        <f>진학사합체!AQ4</f>
        <v>522</v>
      </c>
      <c r="C33" s="87">
        <f>진학사합체!AR4</f>
        <v>7.0000000000000001E-3</v>
      </c>
      <c r="D33" s="86">
        <f>오르비합체!AQ4</f>
        <v>522</v>
      </c>
      <c r="E33" s="87">
        <f>오르비합체!AR4</f>
        <v>4.7999999999999996E-3</v>
      </c>
      <c r="F33" s="86">
        <f>진학사합체!AS4</f>
        <v>519</v>
      </c>
      <c r="G33" s="87">
        <f>진학사합체!AT4</f>
        <v>8.9999999999999993E-3</v>
      </c>
      <c r="H33" s="86">
        <f>오르비합체!AS4</f>
        <v>519</v>
      </c>
      <c r="I33" s="87">
        <f>오르비합체!AT4</f>
        <v>6.7000000000000002E-3</v>
      </c>
      <c r="J33" s="84"/>
      <c r="K33" s="86">
        <f>진학사합체!AM4</f>
        <v>968.79499999999996</v>
      </c>
      <c r="L33" s="87">
        <f>진학사합체!AN4</f>
        <v>1.7000000000000001E-2</v>
      </c>
      <c r="M33" s="86">
        <f>오르비합체!AM4</f>
        <v>968.72</v>
      </c>
      <c r="N33" s="87">
        <f>오르비합체!AN4</f>
        <v>1.0800000000000001E-2</v>
      </c>
      <c r="T33" s="86">
        <f>진학사합체!BU4</f>
        <v>970.46</v>
      </c>
      <c r="U33" s="87">
        <f>진학사합체!BV4</f>
        <v>1.4E-2</v>
      </c>
      <c r="V33" s="86">
        <f>오르비합체!BU4</f>
        <v>970.55</v>
      </c>
      <c r="W33" s="87">
        <f>오르비합체!BV4</f>
        <v>8.6E-3</v>
      </c>
    </row>
    <row r="34" spans="1:23">
      <c r="A34" s="83"/>
      <c r="B34" s="86">
        <f>진학사합체!AQ5</f>
        <v>522</v>
      </c>
      <c r="C34" s="87">
        <f>진학사합체!AR5</f>
        <v>7.4999999999999997E-3</v>
      </c>
      <c r="D34" s="86">
        <f>오르비합체!AQ5</f>
        <v>522</v>
      </c>
      <c r="E34" s="87">
        <f>오르비합체!AR5</f>
        <v>5.1000000000000004E-3</v>
      </c>
      <c r="F34" s="86">
        <f>진학사합체!AS5</f>
        <v>519</v>
      </c>
      <c r="G34" s="87">
        <f>진학사합체!AT5</f>
        <v>9.4999999999999998E-3</v>
      </c>
      <c r="H34" s="86">
        <f>오르비합체!AS5</f>
        <v>519</v>
      </c>
      <c r="I34" s="87">
        <f>오르비합체!AT5</f>
        <v>7.0000000000000001E-3</v>
      </c>
      <c r="J34" s="84"/>
      <c r="K34" s="86">
        <f>진학사합체!AM5</f>
        <v>968.06</v>
      </c>
      <c r="L34" s="87">
        <f>진학사합체!AN5</f>
        <v>1.7999999999999999E-2</v>
      </c>
      <c r="M34" s="86">
        <f>오르비합체!AM5</f>
        <v>968.24</v>
      </c>
      <c r="N34" s="87">
        <f>오르비합체!AN5</f>
        <v>1.12E-2</v>
      </c>
      <c r="T34" s="86">
        <f>진학사합체!BU5</f>
        <v>969.56</v>
      </c>
      <c r="U34" s="87">
        <f>진학사합체!BV5</f>
        <v>1.4999999999999999E-2</v>
      </c>
      <c r="V34" s="86">
        <f>오르비합체!BU5</f>
        <v>970.23</v>
      </c>
      <c r="W34" s="87">
        <f>오르비합체!BV5</f>
        <v>8.8999999999999999E-3</v>
      </c>
    </row>
    <row r="35" spans="1:23">
      <c r="A35" s="83"/>
      <c r="B35" s="83"/>
      <c r="C35" s="83"/>
      <c r="D35" s="83"/>
      <c r="E35" s="83"/>
      <c r="F35" s="83"/>
      <c r="G35" s="83"/>
      <c r="H35" s="83"/>
      <c r="I35" s="83"/>
      <c r="J35" s="84"/>
    </row>
    <row r="36" spans="1:23">
      <c r="A36" s="83"/>
      <c r="B36" s="539" t="str">
        <f>진학사합체!AC1</f>
        <v>부산대</v>
      </c>
      <c r="C36" s="540"/>
      <c r="D36" s="540"/>
      <c r="E36" s="541"/>
      <c r="F36" s="539" t="str">
        <f>진학사합체!AY1</f>
        <v>충남</v>
      </c>
      <c r="G36" s="540"/>
      <c r="H36" s="540"/>
      <c r="I36" s="541"/>
      <c r="J36" s="84"/>
      <c r="T36" s="539" t="str">
        <f>진학사합체!BS1</f>
        <v>계명</v>
      </c>
      <c r="U36" s="540"/>
      <c r="V36" s="540"/>
      <c r="W36" s="541"/>
    </row>
    <row r="37" spans="1:23">
      <c r="A37" s="83"/>
      <c r="B37" s="70">
        <f>진학사합체!AC2</f>
        <v>514.33328000000006</v>
      </c>
      <c r="C37" s="71" t="str">
        <f>진학사합체!AD2</f>
        <v>진학사</v>
      </c>
      <c r="D37" s="70">
        <f>오르비합체!AC2</f>
        <v>642.91660000000002</v>
      </c>
      <c r="E37" s="71" t="str">
        <f>오르비합체!AD2</f>
        <v>오르비</v>
      </c>
      <c r="F37" s="70">
        <f>진학사합체!AY2</f>
        <v>193.73999999999998</v>
      </c>
      <c r="G37" s="71" t="str">
        <f>진학사합체!AZ2</f>
        <v>진학사</v>
      </c>
      <c r="H37" s="70">
        <f>오르비합체!AY2</f>
        <v>193.73999999999998</v>
      </c>
      <c r="I37" s="71" t="str">
        <f>오르비합체!AZ2</f>
        <v>오르비</v>
      </c>
      <c r="J37" s="84"/>
      <c r="T37" s="70">
        <f>진학사합체!BS2</f>
        <v>384.4</v>
      </c>
      <c r="U37" s="71" t="str">
        <f>진학사합체!BT2</f>
        <v>진학사</v>
      </c>
      <c r="V37" s="70">
        <f>오르비합체!BS2</f>
        <v>96.1</v>
      </c>
      <c r="W37" s="71" t="str">
        <f>오르비합체!BT2</f>
        <v>오르비</v>
      </c>
    </row>
    <row r="38" spans="1:23">
      <c r="A38" s="83"/>
      <c r="B38" s="86">
        <f>진학사합체!AC3</f>
        <v>514.375</v>
      </c>
      <c r="C38" s="87">
        <f>진학사합체!AD3</f>
        <v>1.4999999999999999E-2</v>
      </c>
      <c r="D38" s="86">
        <f>오르비합체!AC3</f>
        <v>643.02</v>
      </c>
      <c r="E38" s="87">
        <f>오르비합체!AD3</f>
        <v>9.9000000000000008E-3</v>
      </c>
      <c r="F38" s="86">
        <f>진학사합체!AY3</f>
        <v>193.8</v>
      </c>
      <c r="G38" s="87">
        <f>진학사합체!AZ3</f>
        <v>1.0999999999999999E-2</v>
      </c>
      <c r="H38" s="86">
        <f>오르비합체!AY3</f>
        <v>193.74</v>
      </c>
      <c r="I38" s="87">
        <f>오르비합체!AZ3</f>
        <v>8.0000000000000002E-3</v>
      </c>
      <c r="J38" s="84"/>
      <c r="T38" s="86">
        <f>진학사합체!BS3</f>
        <v>384.6</v>
      </c>
      <c r="U38" s="87">
        <f>진학사합체!BT3</f>
        <v>1.3000000000000001E-2</v>
      </c>
      <c r="V38" s="86">
        <f>오르비합체!BS3</f>
        <v>96.2</v>
      </c>
      <c r="W38" s="87">
        <f>오르비합체!BT3</f>
        <v>8.0000000000000002E-3</v>
      </c>
    </row>
    <row r="39" spans="1:23">
      <c r="A39" s="83"/>
      <c r="B39" s="86">
        <f>진학사합체!AC4</f>
        <v>513.91999999999996</v>
      </c>
      <c r="C39" s="87">
        <f>진학사합체!AD4</f>
        <v>1.6E-2</v>
      </c>
      <c r="D39" s="86">
        <f>오르비합체!AC4</f>
        <v>642.75</v>
      </c>
      <c r="E39" s="87">
        <f>오르비합체!AD4</f>
        <v>1.0200000000000001E-2</v>
      </c>
      <c r="F39" s="86">
        <f>진학사합체!AY4</f>
        <v>193.62</v>
      </c>
      <c r="G39" s="87">
        <f>진학사합체!AZ4</f>
        <v>1.2E-2</v>
      </c>
      <c r="H39" s="86">
        <f>오르비합체!AY4</f>
        <v>193.62</v>
      </c>
      <c r="I39" s="87">
        <f>오르비합체!AZ4</f>
        <v>8.3000000000000001E-3</v>
      </c>
      <c r="J39" s="84"/>
      <c r="T39" s="86">
        <f>진학사합체!BS4</f>
        <v>384</v>
      </c>
      <c r="U39" s="87">
        <f>진학사합체!BT4</f>
        <v>1.4E-2</v>
      </c>
      <c r="V39" s="86">
        <f>오르비합체!BS4</f>
        <v>96.1</v>
      </c>
      <c r="W39" s="87">
        <f>오르비합체!BT4</f>
        <v>8.3000000000000001E-3</v>
      </c>
    </row>
    <row r="40" spans="1:23">
      <c r="A40" s="83"/>
      <c r="B40" s="86">
        <f>진학사합체!AC5</f>
        <v>513.54499999999996</v>
      </c>
      <c r="C40" s="87">
        <f>진학사합체!AD5</f>
        <v>1.7000000000000001E-2</v>
      </c>
      <c r="D40" s="86">
        <f>오르비합체!AC5</f>
        <v>642.5</v>
      </c>
      <c r="E40" s="87">
        <f>오르비합체!AD5</f>
        <v>1.0500000000000001E-2</v>
      </c>
      <c r="F40" s="86">
        <f>진학사합체!AY5</f>
        <v>193.41</v>
      </c>
      <c r="G40" s="87">
        <f>진학사합체!AZ5</f>
        <v>1.3000000000000001E-2</v>
      </c>
      <c r="H40" s="86">
        <f>오르비합체!AY5</f>
        <v>193.56</v>
      </c>
      <c r="I40" s="87">
        <f>오르비합체!AZ5</f>
        <v>8.6E-3</v>
      </c>
      <c r="J40" s="84"/>
      <c r="T40" s="86">
        <f>진학사합체!BS5</f>
        <v>383.4</v>
      </c>
      <c r="U40" s="87">
        <f>진학사합체!BT5</f>
        <v>1.4999999999999999E-2</v>
      </c>
      <c r="V40" s="86">
        <f>오르비합체!BS5</f>
        <v>96.1</v>
      </c>
      <c r="W40" s="87">
        <f>오르비합체!BT5</f>
        <v>8.6E-3</v>
      </c>
    </row>
    <row r="41" spans="1:23">
      <c r="A41" s="83"/>
      <c r="B41" s="83"/>
      <c r="C41" s="83"/>
      <c r="D41" s="83"/>
      <c r="E41" s="83"/>
      <c r="F41" s="83"/>
      <c r="G41" s="83"/>
      <c r="H41" s="83"/>
      <c r="I41" s="83"/>
      <c r="J41" s="84"/>
    </row>
    <row r="42" spans="1:23">
      <c r="A42" s="83"/>
      <c r="B42" s="539" t="str">
        <f>진학사합체!AE1</f>
        <v>연원</v>
      </c>
      <c r="C42" s="540"/>
      <c r="D42" s="540"/>
      <c r="E42" s="541"/>
      <c r="F42" s="539" t="str">
        <f>진학사합체!AU1</f>
        <v>전남</v>
      </c>
      <c r="G42" s="540"/>
      <c r="H42" s="540"/>
      <c r="I42" s="541"/>
      <c r="J42" s="84"/>
      <c r="T42" s="539" t="str">
        <f>진학사합체!BW1</f>
        <v>대가</v>
      </c>
      <c r="U42" s="540"/>
      <c r="V42" s="540"/>
      <c r="W42" s="541"/>
    </row>
    <row r="43" spans="1:23">
      <c r="A43" s="83"/>
      <c r="B43" s="70">
        <f>진학사합체!AE2</f>
        <v>645.58500000000004</v>
      </c>
      <c r="C43" s="71" t="str">
        <f>진학사합체!AF2</f>
        <v>진학사</v>
      </c>
      <c r="D43" s="70">
        <f>오르비합체!AE2</f>
        <v>581.02650000000006</v>
      </c>
      <c r="E43" s="71" t="str">
        <f>오르비합체!AF2</f>
        <v>오르비</v>
      </c>
      <c r="F43" s="70">
        <f>진학사합체!AU2</f>
        <v>965.76578951006911</v>
      </c>
      <c r="G43" s="71" t="str">
        <f>진학사합체!AV2</f>
        <v>진학사</v>
      </c>
      <c r="H43" s="70">
        <f>오르비합체!AU2</f>
        <v>965.76578951006911</v>
      </c>
      <c r="I43" s="71" t="str">
        <f>오르비합체!AV2</f>
        <v>오르비</v>
      </c>
      <c r="J43" s="84"/>
      <c r="T43" s="70">
        <f>진학사합체!BW2</f>
        <v>387.08914713141104</v>
      </c>
      <c r="U43" s="71" t="str">
        <f>진학사합체!BX2</f>
        <v>진학사</v>
      </c>
      <c r="V43" s="70">
        <f>오르비합체!BW2</f>
        <v>387.08914713141104</v>
      </c>
      <c r="W43" s="71" t="str">
        <f>오르비합체!BX2</f>
        <v>오르비</v>
      </c>
    </row>
    <row r="44" spans="1:23">
      <c r="A44" s="83"/>
      <c r="B44" s="86">
        <f>진학사합체!AE3</f>
        <v>645.84500000000003</v>
      </c>
      <c r="C44" s="87">
        <f>진학사합체!AF3</f>
        <v>9.4999999999999998E-3</v>
      </c>
      <c r="D44" s="86">
        <f>오르비합체!AE3</f>
        <v>581.29999999999995</v>
      </c>
      <c r="E44" s="87">
        <f>오르비합체!AF3</f>
        <v>6.1000000000000004E-3</v>
      </c>
      <c r="F44" s="86">
        <f>진학사합체!AU3</f>
        <v>965.88499999999999</v>
      </c>
      <c r="G44" s="87">
        <f>진학사합체!AV3</f>
        <v>1.7000000000000001E-2</v>
      </c>
      <c r="H44" s="86">
        <f>오르비합체!AU3</f>
        <v>966.1</v>
      </c>
      <c r="I44" s="87">
        <f>오르비합체!AV3</f>
        <v>1.0500000000000001E-2</v>
      </c>
      <c r="J44" s="84"/>
      <c r="T44" s="86">
        <f>진학사합체!BW3</f>
        <v>387.13499999999999</v>
      </c>
      <c r="U44" s="87">
        <f>진학사합체!BX3</f>
        <v>1.3000000000000001E-2</v>
      </c>
      <c r="V44" s="86">
        <f>오르비합체!BW3</f>
        <v>387.12</v>
      </c>
      <c r="W44" s="87">
        <f>오르비합체!BX3</f>
        <v>8.6E-3</v>
      </c>
    </row>
    <row r="45" spans="1:23">
      <c r="A45" s="83"/>
      <c r="B45" s="86">
        <f>진학사합체!AE4</f>
        <v>645.53</v>
      </c>
      <c r="C45" s="87">
        <f>진학사합체!AF4</f>
        <v>0.01</v>
      </c>
      <c r="D45" s="86">
        <f>오르비합체!AE4</f>
        <v>580.98</v>
      </c>
      <c r="E45" s="87">
        <f>오르비합체!AF4</f>
        <v>6.4000000000000003E-3</v>
      </c>
      <c r="F45" s="86">
        <f>진학사합체!AU4</f>
        <v>965.05</v>
      </c>
      <c r="G45" s="87">
        <f>진학사합체!AV4</f>
        <v>1.7999999999999999E-2</v>
      </c>
      <c r="H45" s="86">
        <f>오르비합체!AU4</f>
        <v>965.7</v>
      </c>
      <c r="I45" s="87">
        <f>오르비합체!AV4</f>
        <v>1.0800000000000001E-2</v>
      </c>
      <c r="J45" s="84"/>
      <c r="T45" s="86">
        <f>진학사합체!BW4</f>
        <v>386.73</v>
      </c>
      <c r="U45" s="87">
        <f>진학사합체!BX4</f>
        <v>1.4E-2</v>
      </c>
      <c r="V45" s="86">
        <f>오르비합체!BW4</f>
        <v>386.9</v>
      </c>
      <c r="W45" s="87">
        <f>오르비합체!BX4</f>
        <v>8.8999999999999999E-3</v>
      </c>
    </row>
    <row r="46" spans="1:23">
      <c r="A46" s="83"/>
      <c r="B46" s="86">
        <f>진학사합체!AE5</f>
        <v>644.94499999999994</v>
      </c>
      <c r="C46" s="87">
        <f>진학사합체!AF5</f>
        <v>1.0999999999999999E-2</v>
      </c>
      <c r="D46" s="86">
        <f>오르비합체!AE5</f>
        <v>580.72</v>
      </c>
      <c r="E46" s="87">
        <f>오르비합체!AF5</f>
        <v>6.7000000000000002E-3</v>
      </c>
      <c r="F46" s="86">
        <f>진학사합체!AU5</f>
        <v>964.3</v>
      </c>
      <c r="G46" s="87">
        <f>진학사합체!AV5</f>
        <v>1.9E-2</v>
      </c>
      <c r="H46" s="86">
        <f>오르비합체!AU5</f>
        <v>965.35</v>
      </c>
      <c r="I46" s="87">
        <f>오르비합체!AV5</f>
        <v>1.12E-2</v>
      </c>
      <c r="J46" s="84"/>
      <c r="T46" s="86">
        <f>진학사합체!BW5</f>
        <v>386.35</v>
      </c>
      <c r="U46" s="87">
        <f>진학사합체!BX5</f>
        <v>1.4999999999999999E-2</v>
      </c>
      <c r="V46" s="86">
        <f>오르비합체!BW5</f>
        <v>386.73</v>
      </c>
      <c r="W46" s="87">
        <f>오르비합체!BX5</f>
        <v>9.1999999999999998E-3</v>
      </c>
    </row>
    <row r="47" spans="1:23">
      <c r="A47" s="83"/>
      <c r="B47" s="83"/>
      <c r="C47" s="83"/>
      <c r="D47" s="83"/>
      <c r="E47" s="83"/>
      <c r="F47" s="83"/>
      <c r="G47" s="83"/>
      <c r="H47" s="83"/>
      <c r="I47" s="83"/>
      <c r="J47" s="84"/>
    </row>
    <row r="48" spans="1:23">
      <c r="A48" s="83"/>
      <c r="B48" s="539" t="str">
        <f>진학사합체!AW1</f>
        <v>전북</v>
      </c>
      <c r="C48" s="540"/>
      <c r="D48" s="540"/>
      <c r="E48" s="541"/>
      <c r="F48" s="539" t="str">
        <f>진학사합체!DE1</f>
        <v>경상대</v>
      </c>
      <c r="G48" s="540"/>
      <c r="H48" s="540"/>
      <c r="I48" s="541"/>
      <c r="J48" s="84"/>
      <c r="K48" s="539" t="str">
        <f>진학사합체!BQ1</f>
        <v>을지</v>
      </c>
      <c r="L48" s="540"/>
      <c r="M48" s="540"/>
      <c r="N48" s="541"/>
      <c r="O48" s="539" t="str">
        <f>진학사합체!BO1</f>
        <v>영남</v>
      </c>
      <c r="P48" s="540"/>
      <c r="Q48" s="540"/>
      <c r="R48" s="541"/>
      <c r="T48" s="539" t="str">
        <f>진학사합체!BC1</f>
        <v>고신</v>
      </c>
      <c r="U48" s="540"/>
      <c r="V48" s="540"/>
      <c r="W48" s="541"/>
    </row>
    <row r="49" spans="1:23">
      <c r="A49" s="83"/>
      <c r="B49" s="70">
        <f>진학사합체!AW2</f>
        <v>646</v>
      </c>
      <c r="C49" s="71" t="str">
        <f>진학사합체!AX2</f>
        <v>진학사</v>
      </c>
      <c r="D49" s="70">
        <f>오르비합체!AW2</f>
        <v>646</v>
      </c>
      <c r="E49" s="71" t="str">
        <f>오르비합체!AX2</f>
        <v>오르비</v>
      </c>
      <c r="F49" s="70">
        <f>진학사합체!DE2</f>
        <v>966.31110312264525</v>
      </c>
      <c r="G49" s="71" t="str">
        <f>진학사합체!DF2</f>
        <v>진학사</v>
      </c>
      <c r="H49" s="70"/>
      <c r="I49" s="71"/>
      <c r="J49" s="84"/>
      <c r="K49" s="70">
        <f>진학사합체!BQ2</f>
        <v>868.41</v>
      </c>
      <c r="L49" s="71" t="str">
        <f>진학사합체!BR2</f>
        <v>진학사</v>
      </c>
      <c r="M49" s="70">
        <f>오르비합체!BQ2</f>
        <v>868.41</v>
      </c>
      <c r="N49" s="71" t="str">
        <f>오르비합체!BR2</f>
        <v>오르비</v>
      </c>
      <c r="O49" s="70">
        <f>진학사합체!BO2</f>
        <v>768.8</v>
      </c>
      <c r="P49" s="71" t="str">
        <f>진학사합체!BP2</f>
        <v>진학사</v>
      </c>
      <c r="Q49" s="70">
        <f>오르비합체!BO2</f>
        <v>768.8</v>
      </c>
      <c r="R49" s="71" t="str">
        <f>오르비합체!BP2</f>
        <v>오르비</v>
      </c>
      <c r="T49" s="70">
        <f>진학사합체!BC2</f>
        <v>646</v>
      </c>
      <c r="U49" s="71" t="str">
        <f>진학사합체!BD2</f>
        <v>진학사</v>
      </c>
      <c r="V49" s="70">
        <f>오르비합체!BC2</f>
        <v>646</v>
      </c>
      <c r="W49" s="71" t="str">
        <f>오르비합체!BD2</f>
        <v>오르비</v>
      </c>
    </row>
    <row r="50" spans="1:23">
      <c r="A50" s="83"/>
      <c r="B50" s="86">
        <f>진학사합체!AW3</f>
        <v>646.25</v>
      </c>
      <c r="C50" s="87">
        <f>진학사합체!AX3</f>
        <v>1.0999999999999999E-2</v>
      </c>
      <c r="D50" s="86">
        <f>오르비합체!AW3</f>
        <v>646.5</v>
      </c>
      <c r="E50" s="87">
        <f>오르비합체!AX3</f>
        <v>7.7000000000000002E-3</v>
      </c>
      <c r="F50" s="86">
        <f>진학사합체!DE3</f>
        <v>966.58</v>
      </c>
      <c r="G50" s="87">
        <f>진학사합체!DF3</f>
        <v>1.6E-2</v>
      </c>
      <c r="H50" s="86"/>
      <c r="I50" s="87"/>
      <c r="J50" s="84"/>
      <c r="K50" s="86">
        <f>진학사합체!BQ3</f>
        <v>868.81500000000005</v>
      </c>
      <c r="L50" s="87">
        <f>진학사합체!BR3</f>
        <v>1.3000000000000001E-2</v>
      </c>
      <c r="M50" s="86">
        <f>오르비합체!BQ3</f>
        <v>869.22</v>
      </c>
      <c r="N50" s="87">
        <f>오르비합체!BR3</f>
        <v>8.0000000000000002E-3</v>
      </c>
      <c r="O50" s="86">
        <f>진학사합체!BO3</f>
        <v>769.2</v>
      </c>
      <c r="P50" s="87">
        <f>진학사합체!BP3</f>
        <v>1.3000000000000001E-2</v>
      </c>
      <c r="Q50" s="86">
        <f>오르비합체!BO3</f>
        <v>769.6</v>
      </c>
      <c r="R50" s="87">
        <f>오르비합체!BP3</f>
        <v>8.0000000000000002E-3</v>
      </c>
      <c r="T50" s="86">
        <f>진학사합체!BC3</f>
        <v>646.25</v>
      </c>
      <c r="U50" s="87">
        <f>진학사합체!BD3</f>
        <v>1.0999999999999999E-2</v>
      </c>
      <c r="V50" s="86">
        <f>오르비합체!BC3</f>
        <v>646.5</v>
      </c>
      <c r="W50" s="87">
        <f>오르비합체!BD3</f>
        <v>7.7000000000000002E-3</v>
      </c>
    </row>
    <row r="51" spans="1:23">
      <c r="A51" s="83"/>
      <c r="B51" s="86">
        <f>진학사합체!AW4</f>
        <v>645.5</v>
      </c>
      <c r="C51" s="87">
        <f>진학사합체!AX4</f>
        <v>1.2E-2</v>
      </c>
      <c r="D51" s="86">
        <f>오르비합체!AW4</f>
        <v>646</v>
      </c>
      <c r="E51" s="87">
        <f>오르비합체!AX4</f>
        <v>8.0000000000000002E-3</v>
      </c>
      <c r="F51" s="86">
        <f>진학사합체!DE4</f>
        <v>965.8</v>
      </c>
      <c r="G51" s="87">
        <f>진학사합체!DF4</f>
        <v>1.7000000000000001E-2</v>
      </c>
      <c r="H51" s="86"/>
      <c r="I51" s="87"/>
      <c r="J51" s="84"/>
      <c r="K51" s="86">
        <f>진학사합체!BQ4</f>
        <v>867.6</v>
      </c>
      <c r="L51" s="87">
        <f>진학사합체!BR4</f>
        <v>1.4E-2</v>
      </c>
      <c r="M51" s="86">
        <f>오르비합체!BQ4</f>
        <v>868.41</v>
      </c>
      <c r="N51" s="87">
        <f>오르비합체!BR4</f>
        <v>8.3000000000000001E-3</v>
      </c>
      <c r="O51" s="86">
        <f>진학사합체!BO4</f>
        <v>768</v>
      </c>
      <c r="P51" s="87">
        <f>진학사합체!BP4</f>
        <v>1.4E-2</v>
      </c>
      <c r="Q51" s="86">
        <f>오르비합체!BO4</f>
        <v>768.8</v>
      </c>
      <c r="R51" s="87">
        <f>오르비합체!BP4</f>
        <v>8.3000000000000001E-3</v>
      </c>
      <c r="T51" s="86">
        <f>진학사합체!BC4</f>
        <v>645.5</v>
      </c>
      <c r="U51" s="87">
        <f>진학사합체!BD4</f>
        <v>1.2E-2</v>
      </c>
      <c r="V51" s="86">
        <f>오르비합체!BC4</f>
        <v>646</v>
      </c>
      <c r="W51" s="87">
        <f>오르비합체!BD4</f>
        <v>8.0000000000000002E-3</v>
      </c>
    </row>
    <row r="52" spans="1:23">
      <c r="A52" s="83"/>
      <c r="B52" s="86">
        <f>진학사합체!AW5</f>
        <v>645</v>
      </c>
      <c r="C52" s="87">
        <f>진학사합체!AX5</f>
        <v>1.3000000000000001E-2</v>
      </c>
      <c r="D52" s="86">
        <f>오르비합체!AW5</f>
        <v>646</v>
      </c>
      <c r="E52" s="87">
        <f>오르비합체!AX5</f>
        <v>8.3000000000000001E-3</v>
      </c>
      <c r="F52" s="86">
        <f>진학사합체!DE5</f>
        <v>965.02</v>
      </c>
      <c r="G52" s="87">
        <f>진학사합체!DF5</f>
        <v>1.7999999999999999E-2</v>
      </c>
      <c r="H52" s="86"/>
      <c r="I52" s="87"/>
      <c r="J52" s="84"/>
      <c r="K52" s="86">
        <f>진학사합체!BQ5</f>
        <v>866.38499999999999</v>
      </c>
      <c r="L52" s="87">
        <f>진학사합체!BR5</f>
        <v>1.4999999999999999E-2</v>
      </c>
      <c r="M52" s="86">
        <f>오르비합체!BQ5</f>
        <v>868.41</v>
      </c>
      <c r="N52" s="87">
        <f>오르비합체!BR5</f>
        <v>8.6E-3</v>
      </c>
      <c r="O52" s="86">
        <f>진학사합체!BO5</f>
        <v>766.8</v>
      </c>
      <c r="P52" s="87">
        <f>진학사합체!BP5</f>
        <v>1.4999999999999999E-2</v>
      </c>
      <c r="Q52" s="86">
        <f>오르비합체!BO5</f>
        <v>768.8</v>
      </c>
      <c r="R52" s="87">
        <f>오르비합체!BP5</f>
        <v>8.6E-3</v>
      </c>
      <c r="T52" s="86">
        <f>진학사합체!BC5</f>
        <v>645</v>
      </c>
      <c r="U52" s="87">
        <f>진학사합체!BD5</f>
        <v>1.3000000000000001E-2</v>
      </c>
      <c r="V52" s="86">
        <f>오르비합체!BC5</f>
        <v>646</v>
      </c>
      <c r="W52" s="87">
        <f>오르비합체!BD5</f>
        <v>8.3000000000000001E-3</v>
      </c>
    </row>
    <row r="53" spans="1:23">
      <c r="A53" s="83"/>
      <c r="B53" s="83"/>
      <c r="C53" s="83"/>
      <c r="D53" s="83"/>
      <c r="E53" s="83"/>
      <c r="F53" s="83"/>
      <c r="G53" s="83"/>
      <c r="H53" s="83"/>
      <c r="I53" s="83"/>
      <c r="J53" s="84"/>
    </row>
    <row r="54" spans="1:23">
      <c r="A54" s="83"/>
      <c r="B54" s="539" t="str">
        <f>진학사합체!BK1</f>
        <v>충북</v>
      </c>
      <c r="C54" s="540"/>
      <c r="D54" s="540"/>
      <c r="E54" s="541"/>
      <c r="F54" s="83"/>
      <c r="G54" s="83"/>
      <c r="H54" s="83"/>
      <c r="I54" s="83"/>
      <c r="J54" s="84"/>
      <c r="T54" s="539" t="str">
        <f>진학사합체!CA1</f>
        <v>제주의전</v>
      </c>
      <c r="U54" s="540"/>
      <c r="V54" s="540"/>
      <c r="W54" s="541"/>
    </row>
    <row r="55" spans="1:23">
      <c r="A55" s="83"/>
      <c r="B55" s="70">
        <f>진학사합체!BK2</f>
        <v>792.2</v>
      </c>
      <c r="C55" s="71" t="str">
        <f>진학사합체!BL2</f>
        <v>진학사</v>
      </c>
      <c r="D55" s="70">
        <f>오르비합체!BK2</f>
        <v>792.2</v>
      </c>
      <c r="E55" s="71" t="str">
        <f>오르비합체!BL2</f>
        <v>오르비</v>
      </c>
      <c r="F55" s="83"/>
      <c r="G55" s="83"/>
      <c r="H55" s="83"/>
      <c r="I55" s="83"/>
      <c r="J55" s="84"/>
      <c r="T55" s="70">
        <f>진학사합체!CA2</f>
        <v>962.19999999999993</v>
      </c>
      <c r="U55" s="71" t="str">
        <f>진학사합체!CB2</f>
        <v>진학사</v>
      </c>
      <c r="V55" s="70">
        <f>오르비합체!CA2</f>
        <v>962.19999999999993</v>
      </c>
      <c r="W55" s="71" t="str">
        <f>오르비합체!CB2</f>
        <v>오르비</v>
      </c>
    </row>
    <row r="56" spans="1:23">
      <c r="A56" s="83"/>
      <c r="B56" s="86">
        <f>진학사합체!BK3</f>
        <v>792.3</v>
      </c>
      <c r="C56" s="87">
        <f>진학사합체!BL3</f>
        <v>1.3000000000000001E-2</v>
      </c>
      <c r="D56" s="86">
        <f>오르비합체!BK3</f>
        <v>792.4</v>
      </c>
      <c r="E56" s="87">
        <f>오르비합체!BL3</f>
        <v>8.0000000000000002E-3</v>
      </c>
      <c r="F56" s="83"/>
      <c r="G56" s="83"/>
      <c r="H56" s="83"/>
      <c r="I56" s="83"/>
      <c r="J56" s="84"/>
      <c r="T56" s="86">
        <f>진학사합체!CA3</f>
        <v>962.5</v>
      </c>
      <c r="U56" s="87">
        <f>진학사합체!CB3</f>
        <v>1.0999999999999999E-2</v>
      </c>
      <c r="V56" s="86">
        <f>오르비합체!CA3</f>
        <v>962.6</v>
      </c>
      <c r="W56" s="87">
        <f>오르비합체!CB3</f>
        <v>7.0000000000000001E-3</v>
      </c>
    </row>
    <row r="57" spans="1:23">
      <c r="A57" s="83"/>
      <c r="B57" s="86">
        <f>진학사합체!BK4</f>
        <v>792</v>
      </c>
      <c r="C57" s="87">
        <f>진학사합체!BL4</f>
        <v>1.4E-2</v>
      </c>
      <c r="D57" s="86">
        <f>오르비합체!BK4</f>
        <v>792.2</v>
      </c>
      <c r="E57" s="87">
        <f>오르비합체!BL4</f>
        <v>8.3000000000000001E-3</v>
      </c>
      <c r="F57" s="83"/>
      <c r="G57" s="83"/>
      <c r="H57" s="83"/>
      <c r="I57" s="83"/>
      <c r="J57" s="84"/>
      <c r="T57" s="86">
        <f>진학사합체!CA4</f>
        <v>960.8</v>
      </c>
      <c r="U57" s="87">
        <f>진학사합체!CB4</f>
        <v>1.2E-2</v>
      </c>
      <c r="V57" s="86">
        <f>오르비합체!CA4</f>
        <v>961.8</v>
      </c>
      <c r="W57" s="87">
        <f>오르비합체!CB4</f>
        <v>7.3000000000000001E-3</v>
      </c>
    </row>
    <row r="58" spans="1:23">
      <c r="A58" s="83"/>
      <c r="B58" s="86">
        <f>진학사합체!BK5</f>
        <v>791.7</v>
      </c>
      <c r="C58" s="87">
        <f>진학사합체!BL5</f>
        <v>1.4999999999999999E-2</v>
      </c>
      <c r="D58" s="86">
        <f>오르비합체!BK5</f>
        <v>792.2</v>
      </c>
      <c r="E58" s="87">
        <f>오르비합체!BL5</f>
        <v>8.6E-3</v>
      </c>
      <c r="F58" s="83"/>
      <c r="G58" s="83"/>
      <c r="H58" s="83"/>
      <c r="I58" s="83"/>
      <c r="J58" s="84"/>
      <c r="T58" s="86">
        <f>진학사합체!CA5</f>
        <v>959.3</v>
      </c>
      <c r="U58" s="87">
        <f>진학사합체!CB5</f>
        <v>1.3000000000000001E-2</v>
      </c>
      <c r="V58" s="86">
        <f>오르비합체!CA5</f>
        <v>961</v>
      </c>
      <c r="W58" s="87">
        <f>오르비합체!CB5</f>
        <v>7.7000000000000002E-3</v>
      </c>
    </row>
    <row r="59" spans="1:23">
      <c r="A59" s="83"/>
      <c r="B59" s="83"/>
      <c r="C59" s="83"/>
      <c r="D59" s="83"/>
      <c r="E59" s="83"/>
      <c r="F59" s="83"/>
      <c r="G59" s="83"/>
      <c r="H59" s="83"/>
      <c r="I59" s="83"/>
      <c r="J59" s="84"/>
    </row>
    <row r="60" spans="1:23">
      <c r="A60" s="83"/>
      <c r="B60" s="539" t="str">
        <f>진학사합체!BI1</f>
        <v>조선</v>
      </c>
      <c r="C60" s="540"/>
      <c r="D60" s="540"/>
      <c r="E60" s="541"/>
      <c r="F60" s="539" t="str">
        <f>진학사합체!BE1</f>
        <v>건양</v>
      </c>
      <c r="G60" s="540"/>
      <c r="H60" s="540"/>
      <c r="I60" s="541"/>
      <c r="J60" s="84"/>
      <c r="K60" s="539" t="str">
        <f>진학사합체!BA1</f>
        <v>원광</v>
      </c>
      <c r="L60" s="540"/>
      <c r="M60" s="540"/>
      <c r="N60" s="541"/>
      <c r="T60" s="542" t="s">
        <v>1002</v>
      </c>
      <c r="U60" s="540"/>
      <c r="V60" s="540"/>
      <c r="W60" s="541"/>
    </row>
    <row r="61" spans="1:23">
      <c r="A61" s="83"/>
      <c r="B61" s="70">
        <f>진학사합체!BI2</f>
        <v>672.7</v>
      </c>
      <c r="C61" s="71" t="str">
        <f>진학사합체!BJ2</f>
        <v>진학사</v>
      </c>
      <c r="D61" s="70">
        <f>오르비합체!BI2</f>
        <v>672.7</v>
      </c>
      <c r="E61" s="71" t="str">
        <f>오르비합체!BJ2</f>
        <v>오르비</v>
      </c>
      <c r="F61" s="70">
        <f>진학사합체!BE2</f>
        <v>769</v>
      </c>
      <c r="G61" s="71" t="str">
        <f>진학사합체!BF2</f>
        <v>진학사</v>
      </c>
      <c r="H61" s="70">
        <f>오르비합체!BE2</f>
        <v>769</v>
      </c>
      <c r="I61" s="71" t="str">
        <f>오르비합체!BF2</f>
        <v>오르비</v>
      </c>
      <c r="J61" s="84"/>
      <c r="K61" s="70">
        <f>진학사합체!BA2</f>
        <v>519</v>
      </c>
      <c r="L61" s="71" t="str">
        <f>진학사합체!BB2</f>
        <v>진학사</v>
      </c>
      <c r="M61" s="70">
        <f>오르비합체!BA2</f>
        <v>519</v>
      </c>
      <c r="N61" s="71" t="str">
        <f>오르비합체!BB2</f>
        <v>오르비</v>
      </c>
      <c r="T61" s="70">
        <f>진학사합체!DI2</f>
        <v>877.50725026852842</v>
      </c>
      <c r="U61" s="71" t="str">
        <f>진학사합체!DJ2</f>
        <v>진학사</v>
      </c>
      <c r="V61" s="70">
        <f>오르비합체!DI2</f>
        <v>877.50725026852842</v>
      </c>
      <c r="W61" s="71" t="str">
        <f>오르비합체!DJ2</f>
        <v>오르비</v>
      </c>
    </row>
    <row r="62" spans="1:23">
      <c r="A62" s="83"/>
      <c r="B62" s="86">
        <f>진학사합체!BI3</f>
        <v>673.05</v>
      </c>
      <c r="C62" s="87">
        <f>진학사합체!BJ3</f>
        <v>1.3000000000000001E-2</v>
      </c>
      <c r="D62" s="86">
        <f>오르비합체!BI3</f>
        <v>673.4</v>
      </c>
      <c r="E62" s="87">
        <f>오르비합체!BJ3</f>
        <v>8.0000000000000002E-3</v>
      </c>
      <c r="F62" s="86">
        <f>진학사합체!BE3</f>
        <v>770.5</v>
      </c>
      <c r="G62" s="87">
        <f>진학사합체!BF3</f>
        <v>1.0999999999999999E-2</v>
      </c>
      <c r="H62" s="86">
        <f>오르비합체!BE3</f>
        <v>770</v>
      </c>
      <c r="I62" s="87">
        <f>오르비합체!BF3</f>
        <v>7.3000000000000001E-3</v>
      </c>
      <c r="J62" s="84"/>
      <c r="K62" s="86">
        <f>진학사합체!BA3</f>
        <v>519.5</v>
      </c>
      <c r="L62" s="87">
        <f>진학사합체!BB3</f>
        <v>8.5000000000000006E-3</v>
      </c>
      <c r="M62" s="86">
        <f>오르비합체!BA3</f>
        <v>520</v>
      </c>
      <c r="N62" s="87">
        <f>오르비합체!BB3</f>
        <v>6.4000000000000003E-3</v>
      </c>
      <c r="T62" s="86">
        <f>진학사합체!DI3</f>
        <v>877.76</v>
      </c>
      <c r="U62" s="87">
        <f>진학사합체!DJ3</f>
        <v>1.4999999999999999E-2</v>
      </c>
      <c r="V62" s="66">
        <f>오르비합체!DI3</f>
        <v>877.61</v>
      </c>
      <c r="W62" s="68">
        <f>오르비합체!DJ3</f>
        <v>9.1999999999999998E-3</v>
      </c>
    </row>
    <row r="63" spans="1:23">
      <c r="A63" s="83"/>
      <c r="B63" s="86">
        <f>진학사합체!BI4</f>
        <v>672</v>
      </c>
      <c r="C63" s="87">
        <f>진학사합체!BJ4</f>
        <v>1.4E-2</v>
      </c>
      <c r="D63" s="86">
        <f>오르비합체!BI4</f>
        <v>672.7</v>
      </c>
      <c r="E63" s="87">
        <f>오르비합체!BJ4</f>
        <v>8.3000000000000001E-3</v>
      </c>
      <c r="F63" s="86">
        <f>진학사합체!BE4</f>
        <v>769</v>
      </c>
      <c r="G63" s="87">
        <f>진학사합체!BF4</f>
        <v>1.2E-2</v>
      </c>
      <c r="H63" s="86">
        <f>오르비합체!BE4</f>
        <v>769</v>
      </c>
      <c r="I63" s="87">
        <f>오르비합체!BF4</f>
        <v>7.7000000000000002E-3</v>
      </c>
      <c r="J63" s="84"/>
      <c r="K63" s="86">
        <f>진학사합체!BA4</f>
        <v>519</v>
      </c>
      <c r="L63" s="87">
        <f>진학사합체!BB4</f>
        <v>8.9999999999999993E-3</v>
      </c>
      <c r="M63" s="86">
        <f>오르비합체!BA4</f>
        <v>519</v>
      </c>
      <c r="N63" s="87">
        <f>오르비합체!BB4</f>
        <v>6.7000000000000002E-3</v>
      </c>
      <c r="T63" s="86">
        <f>진학사합체!DI4</f>
        <v>877.13</v>
      </c>
      <c r="U63" s="87">
        <f>진학사합체!DJ4</f>
        <v>1.6E-2</v>
      </c>
      <c r="V63" s="66">
        <f>오르비합체!DI4</f>
        <v>877.38</v>
      </c>
      <c r="W63" s="68">
        <f>오르비합체!DJ4</f>
        <v>9.5999999999999992E-3</v>
      </c>
    </row>
    <row r="64" spans="1:23">
      <c r="B64" s="86">
        <f>진학사합체!BI5</f>
        <v>670.95</v>
      </c>
      <c r="C64" s="87">
        <f>진학사합체!BJ5</f>
        <v>1.4999999999999999E-2</v>
      </c>
      <c r="D64" s="86">
        <f>오르비합체!BI5</f>
        <v>672.7</v>
      </c>
      <c r="E64" s="87">
        <f>오르비합체!BJ5</f>
        <v>8.6E-3</v>
      </c>
      <c r="F64" s="86">
        <f>진학사합체!BE5</f>
        <v>768</v>
      </c>
      <c r="G64" s="87">
        <f>진학사합체!BF5</f>
        <v>1.3000000000000001E-2</v>
      </c>
      <c r="H64" s="86">
        <f>오르비합체!BE5</f>
        <v>769</v>
      </c>
      <c r="I64" s="87">
        <f>오르비합체!BF5</f>
        <v>8.0000000000000002E-3</v>
      </c>
      <c r="K64" s="86">
        <f>진학사합체!BA5</f>
        <v>519</v>
      </c>
      <c r="L64" s="87">
        <f>진학사합체!BB5</f>
        <v>9.4999999999999998E-3</v>
      </c>
      <c r="M64" s="86">
        <f>오르비합체!BA5</f>
        <v>519</v>
      </c>
      <c r="N64" s="87">
        <f>오르비합체!BB5</f>
        <v>7.0000000000000001E-3</v>
      </c>
      <c r="T64" s="86">
        <f>진학사합체!DI5</f>
        <v>876.6</v>
      </c>
      <c r="U64" s="87">
        <f>진학사합체!DJ5</f>
        <v>1.7000000000000001E-2</v>
      </c>
      <c r="V64" s="66">
        <f>오르비합체!DI5</f>
        <v>877.11</v>
      </c>
      <c r="W64" s="68">
        <f>오르비합체!DJ5</f>
        <v>9.9000000000000008E-3</v>
      </c>
    </row>
  </sheetData>
  <sheetProtection algorithmName="SHA-512" hashValue="yUBVRuY1hWk7VkAZ1qBWtFwBHDX/d14TuKIBYV8GVy2aCxFLeyY3xaLmSr+XscnjRF3qNPeOPCLOvO467PgIAg==" saltValue="pSb0nJS3UOxcKCtpKTTL7w==" spinCount="100000" sheet="1" objects="1" scenarios="1" selectLockedCells="1" selectUnlockedCells="1"/>
  <mergeCells count="40">
    <mergeCell ref="B3:I3"/>
    <mergeCell ref="K3:R3"/>
    <mergeCell ref="T3:AA3"/>
    <mergeCell ref="B6:E6"/>
    <mergeCell ref="B12:E12"/>
    <mergeCell ref="F12:I12"/>
    <mergeCell ref="T12:W12"/>
    <mergeCell ref="K6:N6"/>
    <mergeCell ref="O6:R6"/>
    <mergeCell ref="K12:N12"/>
    <mergeCell ref="O12:R12"/>
    <mergeCell ref="B18:E18"/>
    <mergeCell ref="B24:E24"/>
    <mergeCell ref="F24:I24"/>
    <mergeCell ref="B30:E30"/>
    <mergeCell ref="F30:I30"/>
    <mergeCell ref="K18:N18"/>
    <mergeCell ref="O18:R18"/>
    <mergeCell ref="T42:W42"/>
    <mergeCell ref="T36:W36"/>
    <mergeCell ref="T30:W30"/>
    <mergeCell ref="T24:W24"/>
    <mergeCell ref="K24:N24"/>
    <mergeCell ref="O24:R24"/>
    <mergeCell ref="K30:N30"/>
    <mergeCell ref="B60:E60"/>
    <mergeCell ref="F60:I60"/>
    <mergeCell ref="K60:N60"/>
    <mergeCell ref="T60:W60"/>
    <mergeCell ref="B36:E36"/>
    <mergeCell ref="F36:I36"/>
    <mergeCell ref="F42:I42"/>
    <mergeCell ref="B42:E42"/>
    <mergeCell ref="B48:E48"/>
    <mergeCell ref="F48:I48"/>
    <mergeCell ref="T54:W54"/>
    <mergeCell ref="T48:W48"/>
    <mergeCell ref="B54:E54"/>
    <mergeCell ref="K48:N48"/>
    <mergeCell ref="O48:R48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9"/>
  <sheetViews>
    <sheetView showGridLines="0" topLeftCell="AE1" zoomScale="70" zoomScaleNormal="70" workbookViewId="0">
      <selection sqref="A1:AD1048576"/>
    </sheetView>
  </sheetViews>
  <sheetFormatPr defaultRowHeight="16.5"/>
  <cols>
    <col min="1" max="30" width="0" hidden="1" customWidth="1"/>
  </cols>
  <sheetData>
    <row r="3" spans="2:15">
      <c r="B3" s="544" t="s">
        <v>232</v>
      </c>
      <c r="C3" s="545"/>
      <c r="D3" s="545"/>
      <c r="E3" s="546"/>
      <c r="G3" s="544" t="s">
        <v>237</v>
      </c>
      <c r="H3" s="545"/>
      <c r="I3" s="545"/>
      <c r="J3" s="546"/>
      <c r="L3" s="544" t="s">
        <v>238</v>
      </c>
      <c r="M3" s="545"/>
      <c r="N3" s="545"/>
      <c r="O3" s="546"/>
    </row>
    <row r="5" spans="2:15">
      <c r="B5" s="539" t="str">
        <f>의대!F12</f>
        <v>경희대</v>
      </c>
      <c r="C5" s="540"/>
      <c r="D5" s="540"/>
      <c r="E5" s="541"/>
      <c r="G5" s="539" t="str">
        <f>의대!K6</f>
        <v>연세대</v>
      </c>
      <c r="H5" s="540"/>
      <c r="I5" s="540"/>
      <c r="J5" s="541"/>
      <c r="L5" s="539" t="str">
        <f>진학사합체!CE1</f>
        <v>강릉원주</v>
      </c>
      <c r="M5" s="540"/>
      <c r="N5" s="540"/>
      <c r="O5" s="541"/>
    </row>
    <row r="6" spans="2:15">
      <c r="B6" s="70">
        <f>의대!F13</f>
        <v>448.98700000000002</v>
      </c>
      <c r="C6" s="71" t="str">
        <f>의대!G13</f>
        <v>진학사</v>
      </c>
      <c r="D6" s="70">
        <f>의대!H13</f>
        <v>448.98700000000002</v>
      </c>
      <c r="E6" s="71" t="str">
        <f>의대!I13</f>
        <v>오르비</v>
      </c>
      <c r="G6" s="70">
        <f>의대!K7</f>
        <v>581.02650000000006</v>
      </c>
      <c r="H6" s="71" t="str">
        <f>의대!L7</f>
        <v>진학사</v>
      </c>
      <c r="I6" s="70">
        <f>의대!M7</f>
        <v>581.02650000000006</v>
      </c>
      <c r="J6" s="71" t="str">
        <f>의대!N7</f>
        <v>오르비</v>
      </c>
      <c r="L6" s="70">
        <f>진학사합체!CE2</f>
        <v>673.57500000000005</v>
      </c>
      <c r="M6" s="71" t="str">
        <f>진학사합체!CF2</f>
        <v>진학사</v>
      </c>
      <c r="N6" s="70">
        <f>오르비합체!CE2</f>
        <v>673.57500000000005</v>
      </c>
      <c r="O6" s="71" t="str">
        <f>오르비합체!CF2</f>
        <v>오르비</v>
      </c>
    </row>
    <row r="7" spans="2:15">
      <c r="B7" s="66">
        <f>의대!F14</f>
        <v>449.2</v>
      </c>
      <c r="C7" s="68">
        <f>의대!G14</f>
        <v>1.4E-2</v>
      </c>
      <c r="D7" s="66">
        <f>의대!H14</f>
        <v>449.15</v>
      </c>
      <c r="E7" s="68">
        <f>의대!I14</f>
        <v>9.1999999999999998E-3</v>
      </c>
      <c r="G7" s="66">
        <f>의대!K8</f>
        <v>581.26</v>
      </c>
      <c r="H7" s="68">
        <f>의대!L8</f>
        <v>9.4999999999999998E-3</v>
      </c>
      <c r="I7" s="66">
        <f>의대!M8</f>
        <v>581.29999999999995</v>
      </c>
      <c r="J7" s="68">
        <f>의대!N8</f>
        <v>6.1000000000000004E-3</v>
      </c>
      <c r="L7" s="66">
        <f>진학사합체!CE3</f>
        <v>674.28</v>
      </c>
      <c r="M7" s="68">
        <f>진학사합체!CF3</f>
        <v>1.0999999999999999E-2</v>
      </c>
      <c r="N7" s="66">
        <f>오르비합체!CE3</f>
        <v>674.1</v>
      </c>
      <c r="O7" s="68">
        <f>오르비합체!CF3</f>
        <v>5.1000000000000004E-3</v>
      </c>
    </row>
    <row r="8" spans="2:15">
      <c r="B8" s="66">
        <f>의대!F15</f>
        <v>448.81</v>
      </c>
      <c r="C8" s="68">
        <f>의대!G15</f>
        <v>1.4999999999999999E-2</v>
      </c>
      <c r="D8" s="66">
        <f>의대!H15</f>
        <v>448.92</v>
      </c>
      <c r="E8" s="68">
        <f>의대!I15</f>
        <v>9.5999999999999992E-3</v>
      </c>
      <c r="G8" s="66">
        <f>의대!K9</f>
        <v>580.98</v>
      </c>
      <c r="H8" s="68">
        <f>의대!L9</f>
        <v>0.01</v>
      </c>
      <c r="I8" s="66">
        <f>의대!M9</f>
        <v>580.98</v>
      </c>
      <c r="J8" s="68">
        <f>의대!N9</f>
        <v>6.4000000000000003E-3</v>
      </c>
      <c r="L8" s="66">
        <f>진학사합체!CE4</f>
        <v>673.23</v>
      </c>
      <c r="M8" s="68">
        <f>진학사합체!CF4</f>
        <v>1.2E-2</v>
      </c>
      <c r="N8" s="66">
        <f>오르비합체!CE4</f>
        <v>673.23</v>
      </c>
      <c r="O8" s="68">
        <f>오르비합체!CF4</f>
        <v>5.4000000000000003E-3</v>
      </c>
    </row>
    <row r="9" spans="2:15">
      <c r="B9" s="66">
        <f>의대!F16</f>
        <v>448.42</v>
      </c>
      <c r="C9" s="68">
        <f>의대!G16</f>
        <v>1.6E-2</v>
      </c>
      <c r="D9" s="66">
        <f>의대!H16</f>
        <v>448.72</v>
      </c>
      <c r="E9" s="68">
        <f>의대!I16</f>
        <v>9.9000000000000008E-3</v>
      </c>
      <c r="G9" s="66">
        <f>의대!K10</f>
        <v>580.45000000000005</v>
      </c>
      <c r="H9" s="68">
        <f>의대!L10</f>
        <v>1.0999999999999999E-2</v>
      </c>
      <c r="I9" s="66">
        <f>의대!M10</f>
        <v>580.72</v>
      </c>
      <c r="J9" s="68">
        <f>의대!N10</f>
        <v>6.7000000000000002E-3</v>
      </c>
      <c r="L9" s="66">
        <f>진학사합체!CE5</f>
        <v>672.09</v>
      </c>
      <c r="M9" s="68">
        <f>진학사합체!CF5</f>
        <v>1.3000000000000001E-2</v>
      </c>
      <c r="N9" s="66">
        <f>오르비합체!CE5</f>
        <v>672.53</v>
      </c>
      <c r="O9" s="68">
        <f>오르비합체!CF5</f>
        <v>5.7000000000000002E-3</v>
      </c>
    </row>
    <row r="11" spans="2:15">
      <c r="B11" s="539" t="str">
        <f>의대!B24</f>
        <v>경북</v>
      </c>
      <c r="C11" s="540"/>
      <c r="D11" s="540"/>
      <c r="E11" s="541"/>
      <c r="G11" s="539" t="str">
        <f>의대!T30</f>
        <v>단국</v>
      </c>
      <c r="H11" s="540"/>
      <c r="I11" s="540"/>
      <c r="J11" s="541"/>
    </row>
    <row r="12" spans="2:15">
      <c r="B12" s="70">
        <f>의대!B25</f>
        <v>566.72</v>
      </c>
      <c r="C12" s="71" t="str">
        <f>의대!C25</f>
        <v>진학사</v>
      </c>
      <c r="D12" s="70">
        <f>의대!D25</f>
        <v>566.72</v>
      </c>
      <c r="E12" s="71" t="str">
        <f>의대!E25</f>
        <v>오르비</v>
      </c>
      <c r="G12" s="70">
        <f>의대!T31</f>
        <v>970.96218908353103</v>
      </c>
      <c r="H12" s="71" t="str">
        <f>의대!U31</f>
        <v>진학사</v>
      </c>
      <c r="I12" s="70">
        <f>의대!V31</f>
        <v>970.96218908353103</v>
      </c>
      <c r="J12" s="71" t="str">
        <f>의대!W31</f>
        <v>오르비</v>
      </c>
    </row>
    <row r="13" spans="2:15">
      <c r="B13" s="66">
        <f>의대!B26</f>
        <v>566.77</v>
      </c>
      <c r="C13" s="68">
        <f>의대!C26</f>
        <v>1.4E-2</v>
      </c>
      <c r="D13" s="66">
        <f>의대!D26</f>
        <v>566.82000000000005</v>
      </c>
      <c r="E13" s="68">
        <f>의대!E26</f>
        <v>9.1999999999999998E-3</v>
      </c>
      <c r="G13" s="66">
        <f>의대!T32</f>
        <v>971.41000000000008</v>
      </c>
      <c r="H13" s="68">
        <f>의대!U32</f>
        <v>1.3000000000000001E-2</v>
      </c>
      <c r="I13" s="66">
        <f>의대!V32</f>
        <v>971.11</v>
      </c>
      <c r="J13" s="68">
        <f>의대!W32</f>
        <v>8.3000000000000001E-3</v>
      </c>
    </row>
    <row r="14" spans="2:15">
      <c r="B14" s="66">
        <f>의대!B27</f>
        <v>566.26499999999999</v>
      </c>
      <c r="C14" s="68">
        <f>의대!C27</f>
        <v>1.4999999999999999E-2</v>
      </c>
      <c r="D14" s="66">
        <f>의대!D27</f>
        <v>566.54999999999995</v>
      </c>
      <c r="E14" s="68">
        <f>의대!E27</f>
        <v>9.5999999999999992E-3</v>
      </c>
      <c r="G14" s="66">
        <f>의대!T33</f>
        <v>970.46</v>
      </c>
      <c r="H14" s="68">
        <f>의대!U33</f>
        <v>1.4E-2</v>
      </c>
      <c r="I14" s="66">
        <f>의대!V33</f>
        <v>970.55</v>
      </c>
      <c r="J14" s="68">
        <f>의대!W33</f>
        <v>8.6E-3</v>
      </c>
    </row>
    <row r="15" spans="2:15">
      <c r="B15" s="66">
        <f>의대!B28</f>
        <v>565.76</v>
      </c>
      <c r="C15" s="68">
        <f>의대!C28</f>
        <v>1.6E-2</v>
      </c>
      <c r="D15" s="66">
        <f>의대!D28</f>
        <v>566.29999999999995</v>
      </c>
      <c r="E15" s="68">
        <f>의대!E28</f>
        <v>9.9000000000000008E-3</v>
      </c>
      <c r="G15" s="66">
        <f>의대!T34</f>
        <v>969.56</v>
      </c>
      <c r="H15" s="68">
        <f>의대!U34</f>
        <v>1.4999999999999999E-2</v>
      </c>
      <c r="I15" s="66">
        <f>의대!V34</f>
        <v>970.23</v>
      </c>
      <c r="J15" s="68">
        <f>의대!W34</f>
        <v>8.8999999999999999E-3</v>
      </c>
    </row>
    <row r="17" spans="2:10">
      <c r="B17" s="539" t="str">
        <f>의대!B36</f>
        <v>부산대</v>
      </c>
      <c r="C17" s="540"/>
      <c r="D17" s="540"/>
      <c r="E17" s="541"/>
      <c r="G17" s="539" t="str">
        <f>의대!K60</f>
        <v>원광</v>
      </c>
      <c r="H17" s="540"/>
      <c r="I17" s="540"/>
      <c r="J17" s="541"/>
    </row>
    <row r="18" spans="2:10">
      <c r="B18" s="70">
        <f>의대!B37</f>
        <v>514.33328000000006</v>
      </c>
      <c r="C18" s="71" t="str">
        <f>의대!C37</f>
        <v>진학사</v>
      </c>
      <c r="D18" s="70">
        <f>의대!D37</f>
        <v>642.91660000000002</v>
      </c>
      <c r="E18" s="71" t="str">
        <f>의대!E37</f>
        <v>오르비</v>
      </c>
      <c r="G18" s="70">
        <f>의대!K61</f>
        <v>519</v>
      </c>
      <c r="H18" s="71" t="str">
        <f>의대!L61</f>
        <v>진학사</v>
      </c>
      <c r="I18" s="70">
        <f>의대!M61</f>
        <v>519</v>
      </c>
      <c r="J18" s="71" t="str">
        <f>의대!N61</f>
        <v>오르비</v>
      </c>
    </row>
    <row r="19" spans="2:10">
      <c r="B19" s="66">
        <f>의대!B38</f>
        <v>514.375</v>
      </c>
      <c r="C19" s="68">
        <f>의대!C38</f>
        <v>1.4999999999999999E-2</v>
      </c>
      <c r="D19" s="66">
        <f>의대!D38</f>
        <v>643.02</v>
      </c>
      <c r="E19" s="68">
        <f>의대!E38</f>
        <v>9.9000000000000008E-3</v>
      </c>
      <c r="G19" s="66">
        <f>의대!K62</f>
        <v>519.5</v>
      </c>
      <c r="H19" s="68">
        <f>의대!L62</f>
        <v>8.5000000000000006E-3</v>
      </c>
      <c r="I19" s="66">
        <f>의대!M62</f>
        <v>520</v>
      </c>
      <c r="J19" s="68">
        <f>의대!N62</f>
        <v>6.4000000000000003E-3</v>
      </c>
    </row>
    <row r="20" spans="2:10">
      <c r="B20" s="66">
        <f>의대!B39</f>
        <v>513.91999999999996</v>
      </c>
      <c r="C20" s="68">
        <f>의대!C39</f>
        <v>1.6E-2</v>
      </c>
      <c r="D20" s="66">
        <f>의대!D39</f>
        <v>642.75</v>
      </c>
      <c r="E20" s="68">
        <f>의대!E39</f>
        <v>1.0200000000000001E-2</v>
      </c>
      <c r="G20" s="66">
        <f>의대!K63</f>
        <v>519</v>
      </c>
      <c r="H20" s="68">
        <f>의대!L63</f>
        <v>8.9999999999999993E-3</v>
      </c>
      <c r="I20" s="66">
        <f>의대!M63</f>
        <v>519</v>
      </c>
      <c r="J20" s="68">
        <f>의대!N63</f>
        <v>6.7000000000000002E-3</v>
      </c>
    </row>
    <row r="21" spans="2:10">
      <c r="B21" s="66">
        <f>의대!B40</f>
        <v>513.54499999999996</v>
      </c>
      <c r="C21" s="68">
        <f>의대!C40</f>
        <v>1.7000000000000001E-2</v>
      </c>
      <c r="D21" s="66">
        <f>의대!D40</f>
        <v>642.5</v>
      </c>
      <c r="E21" s="68">
        <f>의대!E40</f>
        <v>1.0500000000000001E-2</v>
      </c>
      <c r="G21" s="66">
        <f>의대!K64</f>
        <v>519</v>
      </c>
      <c r="H21" s="68">
        <f>의대!L64</f>
        <v>9.4999999999999998E-3</v>
      </c>
      <c r="I21" s="66">
        <f>의대!M64</f>
        <v>519</v>
      </c>
      <c r="J21" s="68">
        <f>의대!N64</f>
        <v>7.0000000000000001E-3</v>
      </c>
    </row>
    <row r="23" spans="2:10">
      <c r="B23" s="539" t="str">
        <f>의대!F42</f>
        <v>전남</v>
      </c>
      <c r="C23" s="540"/>
      <c r="D23" s="540"/>
      <c r="E23" s="541"/>
    </row>
    <row r="24" spans="2:10">
      <c r="B24" s="70">
        <f>의대!F43</f>
        <v>965.76578951006911</v>
      </c>
      <c r="C24" s="71" t="str">
        <f>의대!G43</f>
        <v>진학사</v>
      </c>
      <c r="D24" s="70">
        <f>의대!H43</f>
        <v>965.76578951006911</v>
      </c>
      <c r="E24" s="71" t="str">
        <f>의대!I43</f>
        <v>오르비</v>
      </c>
    </row>
    <row r="25" spans="2:10">
      <c r="B25" s="66">
        <f>의대!F44</f>
        <v>965.88499999999999</v>
      </c>
      <c r="C25" s="68">
        <f>의대!G44</f>
        <v>1.7000000000000001E-2</v>
      </c>
      <c r="D25" s="66">
        <f>의대!H44</f>
        <v>966.1</v>
      </c>
      <c r="E25" s="68">
        <f>의대!I44</f>
        <v>1.0500000000000001E-2</v>
      </c>
    </row>
    <row r="26" spans="2:10">
      <c r="B26" s="66">
        <f>의대!F45</f>
        <v>965.05</v>
      </c>
      <c r="C26" s="68">
        <f>의대!G45</f>
        <v>1.7999999999999999E-2</v>
      </c>
      <c r="D26" s="66">
        <f>의대!H45</f>
        <v>965.7</v>
      </c>
      <c r="E26" s="68">
        <f>의대!I45</f>
        <v>1.0800000000000001E-2</v>
      </c>
    </row>
    <row r="27" spans="2:10">
      <c r="B27" s="66">
        <f>의대!F46</f>
        <v>964.3</v>
      </c>
      <c r="C27" s="68">
        <f>의대!G46</f>
        <v>1.9E-2</v>
      </c>
      <c r="D27" s="66">
        <f>의대!H46</f>
        <v>965.35</v>
      </c>
      <c r="E27" s="68">
        <f>의대!I46</f>
        <v>1.12E-2</v>
      </c>
    </row>
    <row r="29" spans="2:10">
      <c r="B29" s="539" t="str">
        <f>의대!B48</f>
        <v>전북</v>
      </c>
      <c r="C29" s="540"/>
      <c r="D29" s="540"/>
      <c r="E29" s="541"/>
    </row>
    <row r="30" spans="2:10">
      <c r="B30" s="70">
        <f>의대!B49</f>
        <v>646</v>
      </c>
      <c r="C30" s="71" t="str">
        <f>의대!C49</f>
        <v>진학사</v>
      </c>
      <c r="D30" s="70">
        <f>의대!D49</f>
        <v>646</v>
      </c>
      <c r="E30" s="71" t="str">
        <f>의대!E49</f>
        <v>오르비</v>
      </c>
    </row>
    <row r="31" spans="2:10">
      <c r="B31" s="66">
        <f>의대!B50</f>
        <v>646.25</v>
      </c>
      <c r="C31" s="68">
        <f>의대!C50</f>
        <v>1.0999999999999999E-2</v>
      </c>
      <c r="D31" s="66">
        <f>의대!D50</f>
        <v>646.5</v>
      </c>
      <c r="E31" s="68">
        <f>의대!E50</f>
        <v>7.7000000000000002E-3</v>
      </c>
    </row>
    <row r="32" spans="2:10">
      <c r="B32" s="66">
        <f>의대!B51</f>
        <v>645.5</v>
      </c>
      <c r="C32" s="68">
        <f>의대!C51</f>
        <v>1.2E-2</v>
      </c>
      <c r="D32" s="66">
        <f>의대!D51</f>
        <v>646</v>
      </c>
      <c r="E32" s="68">
        <f>의대!E51</f>
        <v>8.0000000000000002E-3</v>
      </c>
    </row>
    <row r="33" spans="2:5">
      <c r="B33" s="66">
        <f>의대!B52</f>
        <v>645</v>
      </c>
      <c r="C33" s="68">
        <f>의대!C52</f>
        <v>1.3000000000000001E-2</v>
      </c>
      <c r="D33" s="66">
        <f>의대!D52</f>
        <v>646</v>
      </c>
      <c r="E33" s="68">
        <f>의대!E52</f>
        <v>8.3000000000000001E-3</v>
      </c>
    </row>
    <row r="35" spans="2:5">
      <c r="B35" s="539" t="str">
        <f>의대!B60</f>
        <v>조선</v>
      </c>
      <c r="C35" s="540"/>
      <c r="D35" s="540"/>
      <c r="E35" s="541"/>
    </row>
    <row r="36" spans="2:5">
      <c r="B36" s="70">
        <f>의대!B61</f>
        <v>672.7</v>
      </c>
      <c r="C36" s="71" t="str">
        <f>의대!C61</f>
        <v>진학사</v>
      </c>
      <c r="D36" s="70">
        <f>의대!D61</f>
        <v>672.7</v>
      </c>
      <c r="E36" s="71" t="str">
        <f>의대!E61</f>
        <v>오르비</v>
      </c>
    </row>
    <row r="37" spans="2:5">
      <c r="B37" s="66">
        <f>의대!B62</f>
        <v>673.05</v>
      </c>
      <c r="C37" s="68">
        <f>의대!C62</f>
        <v>1.3000000000000001E-2</v>
      </c>
      <c r="D37" s="66">
        <f>의대!D62</f>
        <v>673.4</v>
      </c>
      <c r="E37" s="68">
        <f>의대!E62</f>
        <v>8.0000000000000002E-3</v>
      </c>
    </row>
    <row r="38" spans="2:5">
      <c r="B38" s="66">
        <f>의대!B63</f>
        <v>672</v>
      </c>
      <c r="C38" s="68">
        <f>의대!C63</f>
        <v>1.4E-2</v>
      </c>
      <c r="D38" s="66">
        <f>의대!D63</f>
        <v>672.7</v>
      </c>
      <c r="E38" s="68">
        <f>의대!E63</f>
        <v>8.3000000000000001E-3</v>
      </c>
    </row>
    <row r="39" spans="2:5">
      <c r="B39" s="66">
        <f>의대!B64</f>
        <v>670.95</v>
      </c>
      <c r="C39" s="68">
        <f>의대!C64</f>
        <v>1.4999999999999999E-2</v>
      </c>
      <c r="D39" s="66">
        <f>의대!D64</f>
        <v>672.7</v>
      </c>
      <c r="E39" s="68">
        <f>의대!E64</f>
        <v>8.6E-3</v>
      </c>
    </row>
  </sheetData>
  <sheetProtection algorithmName="SHA-512" hashValue="OYVyoPk1SY22qO2wKf4OhEJMgt2zs3fXU0TCHl7lHKnOIsPNj1r/QJThCZJz3jMEuDow0+0feO1wpbo8TaauJg==" saltValue="zDaOXN/uTZ5Dszoz5lMjIA==" spinCount="100000" sheet="1" objects="1" scenarios="1" selectLockedCells="1" selectUnlockedCells="1"/>
  <mergeCells count="13">
    <mergeCell ref="B3:E3"/>
    <mergeCell ref="G3:J3"/>
    <mergeCell ref="L3:O3"/>
    <mergeCell ref="B5:E5"/>
    <mergeCell ref="G5:J5"/>
    <mergeCell ref="L5:O5"/>
    <mergeCell ref="B29:E29"/>
    <mergeCell ref="B35:E35"/>
    <mergeCell ref="G11:J11"/>
    <mergeCell ref="G17:J17"/>
    <mergeCell ref="B11:E11"/>
    <mergeCell ref="B17:E17"/>
    <mergeCell ref="B23:E2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showGridLines="0" topLeftCell="T1" zoomScale="70" zoomScaleNormal="70" workbookViewId="0">
      <selection sqref="A1:S1048576"/>
    </sheetView>
  </sheetViews>
  <sheetFormatPr defaultRowHeight="16.5"/>
  <cols>
    <col min="1" max="14" width="10.625" hidden="1" customWidth="1"/>
    <col min="15" max="19" width="0" hidden="1" customWidth="1"/>
  </cols>
  <sheetData>
    <row r="3" spans="2:15">
      <c r="B3" s="544" t="s">
        <v>232</v>
      </c>
      <c r="C3" s="545"/>
      <c r="D3" s="545"/>
      <c r="E3" s="546"/>
      <c r="G3" s="544" t="s">
        <v>237</v>
      </c>
      <c r="H3" s="545"/>
      <c r="I3" s="545"/>
      <c r="J3" s="546"/>
      <c r="L3" s="544" t="s">
        <v>238</v>
      </c>
      <c r="M3" s="545"/>
      <c r="N3" s="545"/>
      <c r="O3" s="546"/>
    </row>
    <row r="6" spans="2:15">
      <c r="B6" s="547" t="str">
        <f>의대!F12</f>
        <v>경희대</v>
      </c>
      <c r="C6" s="548"/>
      <c r="D6" s="548"/>
      <c r="E6" s="548"/>
      <c r="G6" s="547" t="str">
        <f>진학사합체!CI1</f>
        <v>가천한</v>
      </c>
      <c r="H6" s="548"/>
      <c r="I6" s="548"/>
      <c r="J6" s="548"/>
      <c r="L6" s="547" t="str">
        <f>진학사합체!CS1</f>
        <v>동국한</v>
      </c>
      <c r="M6" s="548"/>
      <c r="N6" s="548"/>
      <c r="O6" s="548"/>
    </row>
    <row r="7" spans="2:15">
      <c r="B7" s="70">
        <f>의대!F13</f>
        <v>448.98700000000002</v>
      </c>
      <c r="C7" s="71" t="str">
        <f>의대!G13</f>
        <v>진학사</v>
      </c>
      <c r="G7" s="70">
        <f>진학사합체!CI2</f>
        <v>864.90000000000009</v>
      </c>
      <c r="H7" s="71" t="str">
        <f>진학사합체!CJ2</f>
        <v>진학사</v>
      </c>
      <c r="L7" s="70">
        <f>진학사합체!CS2</f>
        <v>646</v>
      </c>
      <c r="M7" s="71" t="str">
        <f>진학사합체!CT2</f>
        <v>진학사</v>
      </c>
    </row>
    <row r="8" spans="2:15">
      <c r="B8" s="66">
        <f>의대!F14</f>
        <v>449.2</v>
      </c>
      <c r="C8" s="68">
        <f>의대!G14</f>
        <v>1.4E-2</v>
      </c>
      <c r="G8" s="66" t="str">
        <f>진학사합체!CI3</f>
        <v/>
      </c>
      <c r="H8" s="68" t="str">
        <f>진학사합체!CJ3</f>
        <v/>
      </c>
      <c r="L8" s="66" t="str">
        <f>진학사합체!CS3</f>
        <v/>
      </c>
      <c r="M8" s="68" t="str">
        <f>진학사합체!CT3</f>
        <v/>
      </c>
    </row>
    <row r="9" spans="2:15">
      <c r="B9" s="66">
        <f>의대!F15</f>
        <v>448.81</v>
      </c>
      <c r="C9" s="68">
        <f>의대!G15</f>
        <v>1.4999999999999999E-2</v>
      </c>
      <c r="G9" s="66" t="str">
        <f>진학사합체!CI4</f>
        <v/>
      </c>
      <c r="H9" s="68" t="str">
        <f>진학사합체!CJ4</f>
        <v/>
      </c>
      <c r="L9" s="66" t="str">
        <f>진학사합체!CS4</f>
        <v/>
      </c>
      <c r="M9" s="68" t="str">
        <f>진학사합체!CT4</f>
        <v/>
      </c>
    </row>
    <row r="10" spans="2:15">
      <c r="B10" s="66">
        <f>의대!F16</f>
        <v>448.42</v>
      </c>
      <c r="C10" s="68">
        <f>의대!G16</f>
        <v>1.6E-2</v>
      </c>
      <c r="G10" s="66" t="str">
        <f>진학사합체!CI5</f>
        <v/>
      </c>
      <c r="H10" s="68" t="str">
        <f>진학사합체!CJ5</f>
        <v/>
      </c>
      <c r="L10" s="66" t="str">
        <f>진학사합체!CS5</f>
        <v/>
      </c>
      <c r="M10" s="68" t="str">
        <f>진학사합체!CT5</f>
        <v/>
      </c>
    </row>
    <row r="12" spans="2:15">
      <c r="B12" s="547" t="str">
        <f>진학사합체!CG1</f>
        <v>대전한</v>
      </c>
      <c r="C12" s="548"/>
      <c r="D12" s="548"/>
      <c r="E12" s="548"/>
      <c r="G12" s="547" t="str">
        <f>진학사합체!CO1</f>
        <v>대구한</v>
      </c>
      <c r="H12" s="548"/>
      <c r="I12" s="548"/>
      <c r="J12" s="548"/>
      <c r="L12" s="547" t="str">
        <f>진학사합체!CW1</f>
        <v>상지한</v>
      </c>
      <c r="M12" s="548"/>
      <c r="N12" s="548"/>
      <c r="O12" s="548"/>
    </row>
    <row r="13" spans="2:15">
      <c r="B13" s="70">
        <f>진학사합체!CG2</f>
        <v>961.25</v>
      </c>
      <c r="C13" s="71" t="str">
        <f>진학사합체!CH2</f>
        <v>진학사</v>
      </c>
      <c r="G13" s="70">
        <f>진학사합체!CO2</f>
        <v>968.48406185837825</v>
      </c>
      <c r="H13" s="71" t="str">
        <f>진학사합체!CP2</f>
        <v>진학사</v>
      </c>
      <c r="L13" s="70">
        <f>진학사합체!CW2</f>
        <v>1009.5625</v>
      </c>
      <c r="M13" s="71" t="str">
        <f>진학사합체!CX2</f>
        <v>진학사</v>
      </c>
    </row>
    <row r="14" spans="2:15">
      <c r="B14" s="66" t="str">
        <f>진학사합체!CG3</f>
        <v/>
      </c>
      <c r="C14" s="68" t="str">
        <f>진학사합체!CH3</f>
        <v/>
      </c>
      <c r="G14" s="66" t="str">
        <f>진학사합체!CO3</f>
        <v/>
      </c>
      <c r="H14" s="68" t="str">
        <f>진학사합체!CP3</f>
        <v/>
      </c>
      <c r="L14" s="66" t="str">
        <f>진학사합체!CW3</f>
        <v/>
      </c>
      <c r="M14" s="68" t="str">
        <f>진학사합체!CX3</f>
        <v/>
      </c>
    </row>
    <row r="15" spans="2:15">
      <c r="B15" s="66" t="str">
        <f>진학사합체!CG4</f>
        <v/>
      </c>
      <c r="C15" s="68" t="str">
        <f>진학사합체!CH4</f>
        <v/>
      </c>
      <c r="G15" s="66" t="str">
        <f>진학사합체!CO4</f>
        <v/>
      </c>
      <c r="H15" s="68" t="str">
        <f>진학사합체!CP4</f>
        <v/>
      </c>
      <c r="L15" s="66" t="str">
        <f>진학사합체!CW4</f>
        <v/>
      </c>
      <c r="M15" s="68" t="str">
        <f>진학사합체!CX4</f>
        <v/>
      </c>
    </row>
    <row r="16" spans="2:15">
      <c r="B16" s="66" t="str">
        <f>진학사합체!CG5</f>
        <v/>
      </c>
      <c r="C16" s="68" t="str">
        <f>진학사합체!CH5</f>
        <v/>
      </c>
      <c r="G16" s="66" t="str">
        <f>진학사합체!CO5</f>
        <v/>
      </c>
      <c r="H16" s="68" t="str">
        <f>진학사합체!CP5</f>
        <v/>
      </c>
      <c r="L16" s="66" t="str">
        <f>진학사합체!CW5</f>
        <v/>
      </c>
      <c r="M16" s="68" t="str">
        <f>진학사합체!CX5</f>
        <v/>
      </c>
    </row>
    <row r="18" spans="2:10">
      <c r="B18" s="547" t="str">
        <f>진학사합체!CU1</f>
        <v>동신한</v>
      </c>
      <c r="C18" s="548"/>
      <c r="D18" s="548"/>
      <c r="E18" s="548"/>
      <c r="G18" s="547" t="str">
        <f>진학사합체!CK1</f>
        <v>동의한</v>
      </c>
      <c r="H18" s="548"/>
      <c r="I18" s="548"/>
      <c r="J18" s="548"/>
    </row>
    <row r="19" spans="2:10">
      <c r="B19" s="70">
        <f>진학사합체!CU2</f>
        <v>1009.5625</v>
      </c>
      <c r="C19" s="71" t="str">
        <f>진학사합체!CV2</f>
        <v>진학사</v>
      </c>
      <c r="G19" s="70">
        <f>진학사합체!CK2</f>
        <v>551.4375</v>
      </c>
      <c r="H19" s="71"/>
    </row>
    <row r="20" spans="2:10">
      <c r="B20" s="66" t="str">
        <f>진학사합체!CU3</f>
        <v/>
      </c>
      <c r="C20" s="68" t="str">
        <f>진학사합체!CV3</f>
        <v/>
      </c>
      <c r="G20" s="66" t="str">
        <f>진학사합체!CK3</f>
        <v/>
      </c>
      <c r="H20" s="68" t="str">
        <f>진학사합체!CL3</f>
        <v/>
      </c>
    </row>
    <row r="21" spans="2:10">
      <c r="B21" s="66" t="str">
        <f>진학사합체!CU4</f>
        <v/>
      </c>
      <c r="C21" s="68" t="str">
        <f>진학사합체!CV4</f>
        <v/>
      </c>
      <c r="G21" s="66" t="str">
        <f>진학사합체!CK4</f>
        <v/>
      </c>
      <c r="H21" s="68" t="str">
        <f>진학사합체!CL4</f>
        <v/>
      </c>
    </row>
    <row r="22" spans="2:10">
      <c r="B22" s="66" t="str">
        <f>진학사합체!CU5</f>
        <v/>
      </c>
      <c r="C22" s="68" t="str">
        <f>진학사합체!CV5</f>
        <v/>
      </c>
      <c r="G22" s="66" t="str">
        <f>진학사합체!CK5</f>
        <v/>
      </c>
      <c r="H22" s="68" t="str">
        <f>진학사합체!CL5</f>
        <v/>
      </c>
    </row>
    <row r="24" spans="2:10">
      <c r="B24" s="547" t="str">
        <f>의대!B36</f>
        <v>부산대</v>
      </c>
      <c r="C24" s="548"/>
      <c r="D24" s="548"/>
      <c r="E24" s="548"/>
      <c r="G24" s="547" t="str">
        <f>진학사합체!CQ1</f>
        <v>세명한</v>
      </c>
      <c r="H24" s="548"/>
      <c r="I24" s="548"/>
      <c r="J24" s="548"/>
    </row>
    <row r="25" spans="2:10">
      <c r="B25" s="70">
        <f>의대!B37</f>
        <v>514.33328000000006</v>
      </c>
      <c r="C25" s="71" t="str">
        <f>의대!C37</f>
        <v>진학사</v>
      </c>
      <c r="G25" s="70">
        <f>진학사합체!CQ2</f>
        <v>956.5</v>
      </c>
      <c r="H25" s="71" t="str">
        <f>진학사합체!CR2</f>
        <v>진학사</v>
      </c>
    </row>
    <row r="26" spans="2:10">
      <c r="B26" s="66">
        <f>의대!B38</f>
        <v>514.375</v>
      </c>
      <c r="C26" s="68">
        <f>의대!C38</f>
        <v>1.4999999999999999E-2</v>
      </c>
      <c r="G26" s="66" t="str">
        <f>진학사합체!CQ3</f>
        <v/>
      </c>
      <c r="H26" s="68" t="str">
        <f>진학사합체!CR3</f>
        <v/>
      </c>
    </row>
    <row r="27" spans="2:10">
      <c r="B27" s="66">
        <f>의대!B39</f>
        <v>513.91999999999996</v>
      </c>
      <c r="C27" s="68">
        <f>의대!C39</f>
        <v>1.6E-2</v>
      </c>
      <c r="G27" s="66" t="str">
        <f>진학사합체!CQ4</f>
        <v/>
      </c>
      <c r="H27" s="68" t="str">
        <f>진학사합체!CR4</f>
        <v/>
      </c>
    </row>
    <row r="28" spans="2:10">
      <c r="B28" s="66">
        <f>의대!B40</f>
        <v>513.54499999999996</v>
      </c>
      <c r="C28" s="68">
        <f>의대!C40</f>
        <v>1.7000000000000001E-2</v>
      </c>
      <c r="G28" s="66" t="str">
        <f>진학사합체!CQ5</f>
        <v/>
      </c>
      <c r="H28" s="68" t="str">
        <f>진학사합체!CR5</f>
        <v/>
      </c>
    </row>
    <row r="30" spans="2:10">
      <c r="G30" s="547" t="str">
        <f>진학사합체!BA1</f>
        <v>원광</v>
      </c>
      <c r="H30" s="548"/>
      <c r="I30" s="548"/>
      <c r="J30" s="548"/>
    </row>
    <row r="31" spans="2:10">
      <c r="G31" s="70">
        <f>진학사합체!BA2</f>
        <v>519</v>
      </c>
      <c r="H31" s="71" t="str">
        <f>진학사합체!BB2</f>
        <v>진학사</v>
      </c>
    </row>
    <row r="32" spans="2:10">
      <c r="G32" s="66">
        <f>진학사합체!BA3</f>
        <v>519.5</v>
      </c>
      <c r="H32" s="68">
        <f>진학사합체!BB3</f>
        <v>8.5000000000000006E-3</v>
      </c>
    </row>
    <row r="33" spans="7:10">
      <c r="G33" s="66">
        <f>진학사합체!BA4</f>
        <v>519</v>
      </c>
      <c r="H33" s="68">
        <f>진학사합체!BB4</f>
        <v>8.9999999999999993E-3</v>
      </c>
    </row>
    <row r="34" spans="7:10">
      <c r="G34" s="66">
        <f>진학사합체!BA5</f>
        <v>519</v>
      </c>
      <c r="H34" s="68">
        <f>진학사합체!BB5</f>
        <v>9.4999999999999998E-3</v>
      </c>
    </row>
    <row r="36" spans="7:10">
      <c r="G36" s="547" t="str">
        <f>진학사합체!CM1</f>
        <v>우석한</v>
      </c>
      <c r="H36" s="548"/>
      <c r="I36" s="548"/>
      <c r="J36" s="548"/>
    </row>
    <row r="37" spans="7:10">
      <c r="G37" s="70">
        <f>진학사합체!CM2</f>
        <v>774.17829426282208</v>
      </c>
      <c r="H37" s="71" t="str">
        <f>진학사합체!CN2</f>
        <v>진학사</v>
      </c>
    </row>
    <row r="38" spans="7:10">
      <c r="G38" s="66" t="str">
        <f>진학사합체!CM3</f>
        <v/>
      </c>
      <c r="H38" s="68" t="str">
        <f>진학사합체!CN3</f>
        <v/>
      </c>
    </row>
    <row r="39" spans="7:10">
      <c r="G39" s="66" t="str">
        <f>진학사합체!CM4</f>
        <v/>
      </c>
      <c r="H39" s="68" t="str">
        <f>진학사합체!CN4</f>
        <v/>
      </c>
    </row>
    <row r="40" spans="7:10">
      <c r="G40" s="66" t="str">
        <f>진학사합체!CM5</f>
        <v/>
      </c>
      <c r="H40" s="68" t="str">
        <f>진학사합체!CN5</f>
        <v/>
      </c>
    </row>
  </sheetData>
  <sheetProtection algorithmName="SHA-512" hashValue="aRDHiD6ray+1LKkwRindcQF4YpxIMsin8Djpy2tEGzCk09BsRgyx8CGfM0uCKZpmz92p7CNyqVxl620zqWJm+A==" saltValue="/xDQBi1l2IYJKUYlQkkyiA==" spinCount="100000" sheet="1" objects="1" scenarios="1" selectLockedCells="1" selectUnlockedCells="1"/>
  <mergeCells count="15">
    <mergeCell ref="B3:E3"/>
    <mergeCell ref="G3:J3"/>
    <mergeCell ref="L3:O3"/>
    <mergeCell ref="B6:E6"/>
    <mergeCell ref="B12:E12"/>
    <mergeCell ref="G30:J30"/>
    <mergeCell ref="G36:J36"/>
    <mergeCell ref="L6:O6"/>
    <mergeCell ref="L12:O12"/>
    <mergeCell ref="B18:E18"/>
    <mergeCell ref="B24:E24"/>
    <mergeCell ref="G6:J6"/>
    <mergeCell ref="G12:J12"/>
    <mergeCell ref="G18:J18"/>
    <mergeCell ref="G24:J24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4"/>
  <sheetViews>
    <sheetView showGridLines="0" topLeftCell="AA1" zoomScale="70" zoomScaleNormal="70" workbookViewId="0">
      <selection sqref="A1:Z1048576"/>
    </sheetView>
  </sheetViews>
  <sheetFormatPr defaultRowHeight="16.5"/>
  <cols>
    <col min="1" max="26" width="0" hidden="1" customWidth="1"/>
  </cols>
  <sheetData>
    <row r="3" spans="2:15" s="15" customFormat="1">
      <c r="B3" s="543" t="s">
        <v>232</v>
      </c>
      <c r="C3" s="543"/>
      <c r="D3" s="543"/>
      <c r="E3" s="543"/>
      <c r="F3" s="69"/>
      <c r="G3" s="543" t="s">
        <v>234</v>
      </c>
      <c r="H3" s="543"/>
      <c r="I3" s="543"/>
      <c r="J3" s="543"/>
      <c r="L3" s="543" t="s">
        <v>235</v>
      </c>
      <c r="M3" s="543"/>
      <c r="N3" s="543"/>
      <c r="O3" s="543"/>
    </row>
    <row r="6" spans="2:15">
      <c r="B6" s="547" t="str">
        <f>진학사합체!CY1</f>
        <v>강원수</v>
      </c>
      <c r="C6" s="548"/>
      <c r="D6" s="548"/>
      <c r="E6" s="548"/>
      <c r="G6" s="539" t="str">
        <f>의대!F42</f>
        <v>전남</v>
      </c>
      <c r="H6" s="540"/>
      <c r="I6" s="540"/>
      <c r="J6" s="541"/>
      <c r="L6" s="547" t="str">
        <f>오르비합체!DA1</f>
        <v>제주수</v>
      </c>
      <c r="M6" s="548"/>
      <c r="N6" s="548"/>
      <c r="O6" s="548"/>
    </row>
    <row r="7" spans="2:15">
      <c r="B7" s="70">
        <f>진학사합체!CY2</f>
        <v>418.15</v>
      </c>
      <c r="C7" s="71" t="str">
        <f>진학사합체!CZ2</f>
        <v>진학사</v>
      </c>
      <c r="G7" s="70">
        <f>의대!F43</f>
        <v>965.76578951006911</v>
      </c>
      <c r="H7" s="71" t="str">
        <f>의대!G43</f>
        <v>진학사</v>
      </c>
      <c r="I7" s="70">
        <f>의대!H43</f>
        <v>965.76578951006911</v>
      </c>
      <c r="J7" s="71" t="str">
        <f>의대!I43</f>
        <v>오르비</v>
      </c>
      <c r="L7" s="70">
        <f>오르비합체!DA2</f>
        <v>961</v>
      </c>
      <c r="M7" s="71" t="str">
        <f>오르비합체!DB2</f>
        <v>오르비</v>
      </c>
    </row>
    <row r="8" spans="2:15">
      <c r="B8" s="66" t="str">
        <f>진학사합체!CY3</f>
        <v/>
      </c>
      <c r="C8" s="68" t="str">
        <f>진학사합체!CZ3</f>
        <v/>
      </c>
      <c r="G8" s="86">
        <f>의대!F44</f>
        <v>965.88499999999999</v>
      </c>
      <c r="H8" s="87">
        <f>의대!G44</f>
        <v>1.7000000000000001E-2</v>
      </c>
      <c r="I8" s="86">
        <f>의대!H44</f>
        <v>966.1</v>
      </c>
      <c r="J8" s="87">
        <f>의대!I44</f>
        <v>1.0500000000000001E-2</v>
      </c>
      <c r="L8" s="66" t="str">
        <f>오르비합체!DA3</f>
        <v/>
      </c>
      <c r="M8" s="68" t="str">
        <f>오르비합체!DB3</f>
        <v/>
      </c>
    </row>
    <row r="9" spans="2:15">
      <c r="B9" s="66" t="str">
        <f>진학사합체!CY4</f>
        <v/>
      </c>
      <c r="C9" s="68" t="str">
        <f>진학사합체!CZ4</f>
        <v/>
      </c>
      <c r="G9" s="86">
        <f>의대!F45</f>
        <v>965.05</v>
      </c>
      <c r="H9" s="87">
        <f>의대!G45</f>
        <v>1.7999999999999999E-2</v>
      </c>
      <c r="I9" s="86">
        <f>의대!H45</f>
        <v>965.7</v>
      </c>
      <c r="J9" s="87">
        <f>의대!I45</f>
        <v>1.0800000000000001E-2</v>
      </c>
      <c r="L9" s="66" t="str">
        <f>오르비합체!DA4</f>
        <v/>
      </c>
      <c r="M9" s="68" t="str">
        <f>오르비합체!DB4</f>
        <v/>
      </c>
    </row>
    <row r="10" spans="2:15">
      <c r="B10" s="66" t="str">
        <f>진학사합체!CY5</f>
        <v/>
      </c>
      <c r="C10" s="68" t="str">
        <f>진학사합체!CZ5</f>
        <v/>
      </c>
      <c r="G10" s="86">
        <f>의대!F46</f>
        <v>964.3</v>
      </c>
      <c r="H10" s="87">
        <f>의대!G46</f>
        <v>1.9E-2</v>
      </c>
      <c r="I10" s="86">
        <f>의대!H46</f>
        <v>965.35</v>
      </c>
      <c r="J10" s="87">
        <f>의대!I46</f>
        <v>1.12E-2</v>
      </c>
      <c r="L10" s="66" t="str">
        <f>오르비합체!DA5</f>
        <v/>
      </c>
      <c r="M10" s="68" t="str">
        <f>오르비합체!DB5</f>
        <v/>
      </c>
    </row>
    <row r="12" spans="2:15">
      <c r="B12" s="539" t="str">
        <f>일반대!O30</f>
        <v>건국대</v>
      </c>
      <c r="C12" s="540">
        <f>일반대!P30</f>
        <v>0</v>
      </c>
      <c r="D12" s="540">
        <f>일반대!Q30</f>
        <v>0</v>
      </c>
      <c r="E12" s="541">
        <f>일반대!R30</f>
        <v>0</v>
      </c>
      <c r="G12" s="539" t="str">
        <f>의대!B48</f>
        <v>전북</v>
      </c>
      <c r="H12" s="540"/>
      <c r="I12" s="540"/>
      <c r="J12" s="541"/>
    </row>
    <row r="13" spans="2:15">
      <c r="B13" s="70">
        <f>일반대!O31</f>
        <v>578.29500000000007</v>
      </c>
      <c r="C13" s="71" t="str">
        <f>일반대!P31</f>
        <v>진학사</v>
      </c>
      <c r="D13" s="70">
        <f>일반대!Q31</f>
        <v>0</v>
      </c>
      <c r="E13" s="71">
        <f>일반대!R31</f>
        <v>0</v>
      </c>
      <c r="G13" s="70">
        <f>의대!B49</f>
        <v>646</v>
      </c>
      <c r="H13" s="71" t="str">
        <f>의대!C49</f>
        <v>진학사</v>
      </c>
      <c r="I13" s="70">
        <f>의대!D49</f>
        <v>646</v>
      </c>
      <c r="J13" s="71" t="str">
        <f>의대!E49</f>
        <v>오르비</v>
      </c>
    </row>
    <row r="14" spans="2:15">
      <c r="B14" s="66" t="str">
        <f>일반대!O32</f>
        <v/>
      </c>
      <c r="C14" s="68" t="str">
        <f>일반대!P32</f>
        <v/>
      </c>
      <c r="D14" s="66">
        <f>일반대!Q32</f>
        <v>0</v>
      </c>
      <c r="E14" s="68">
        <f>일반대!R32</f>
        <v>0</v>
      </c>
      <c r="G14" s="86">
        <f>의대!B50</f>
        <v>646.25</v>
      </c>
      <c r="H14" s="87">
        <f>의대!C50</f>
        <v>1.0999999999999999E-2</v>
      </c>
      <c r="I14" s="86">
        <f>의대!D50</f>
        <v>646.5</v>
      </c>
      <c r="J14" s="87">
        <f>의대!E50</f>
        <v>7.7000000000000002E-3</v>
      </c>
    </row>
    <row r="15" spans="2:15">
      <c r="B15" s="66" t="str">
        <f>일반대!O33</f>
        <v/>
      </c>
      <c r="C15" s="68" t="str">
        <f>일반대!P33</f>
        <v/>
      </c>
      <c r="D15" s="66">
        <f>일반대!Q33</f>
        <v>0</v>
      </c>
      <c r="E15" s="68">
        <f>일반대!R33</f>
        <v>0</v>
      </c>
      <c r="G15" s="86">
        <f>의대!B51</f>
        <v>645.5</v>
      </c>
      <c r="H15" s="87">
        <f>의대!C51</f>
        <v>1.2E-2</v>
      </c>
      <c r="I15" s="86">
        <f>의대!D51</f>
        <v>646</v>
      </c>
      <c r="J15" s="87">
        <f>의대!E51</f>
        <v>8.0000000000000002E-3</v>
      </c>
    </row>
    <row r="16" spans="2:15">
      <c r="B16" s="66" t="str">
        <f>일반대!O34</f>
        <v/>
      </c>
      <c r="C16" s="68" t="str">
        <f>일반대!P34</f>
        <v/>
      </c>
      <c r="D16" s="66">
        <f>일반대!Q34</f>
        <v>0</v>
      </c>
      <c r="E16" s="68">
        <f>일반대!R34</f>
        <v>0</v>
      </c>
      <c r="G16" s="86">
        <f>의대!B52</f>
        <v>645</v>
      </c>
      <c r="H16" s="87">
        <f>의대!C52</f>
        <v>1.3000000000000001E-2</v>
      </c>
      <c r="I16" s="86">
        <f>의대!D52</f>
        <v>646</v>
      </c>
      <c r="J16" s="87">
        <f>의대!E52</f>
        <v>8.3000000000000001E-3</v>
      </c>
    </row>
    <row r="18" spans="2:10">
      <c r="B18" s="539" t="str">
        <f>치대!B11</f>
        <v>경북</v>
      </c>
      <c r="C18" s="540"/>
      <c r="D18" s="540"/>
      <c r="E18" s="541"/>
      <c r="G18" s="539" t="str">
        <f>의대!F36</f>
        <v>충남</v>
      </c>
      <c r="H18" s="540"/>
      <c r="I18" s="540"/>
      <c r="J18" s="541"/>
    </row>
    <row r="19" spans="2:10">
      <c r="B19" s="70">
        <f>치대!B12</f>
        <v>566.72</v>
      </c>
      <c r="C19" s="71" t="str">
        <f>치대!C12</f>
        <v>진학사</v>
      </c>
      <c r="D19" s="70">
        <f>치대!D12</f>
        <v>566.72</v>
      </c>
      <c r="E19" s="71" t="str">
        <f>치대!E12</f>
        <v>오르비</v>
      </c>
      <c r="G19" s="70">
        <f>의대!F37</f>
        <v>193.73999999999998</v>
      </c>
      <c r="H19" s="71" t="str">
        <f>의대!G37</f>
        <v>진학사</v>
      </c>
      <c r="I19" s="70">
        <f>의대!H37</f>
        <v>193.73999999999998</v>
      </c>
      <c r="J19" s="71" t="str">
        <f>의대!I37</f>
        <v>오르비</v>
      </c>
    </row>
    <row r="20" spans="2:10">
      <c r="B20" s="66">
        <f>치대!B13</f>
        <v>566.77</v>
      </c>
      <c r="C20" s="68">
        <f>치대!C13</f>
        <v>1.4E-2</v>
      </c>
      <c r="D20" s="66">
        <f>치대!D13</f>
        <v>566.82000000000005</v>
      </c>
      <c r="E20" s="68">
        <f>치대!E13</f>
        <v>9.1999999999999998E-3</v>
      </c>
      <c r="G20" s="86">
        <f>의대!F38</f>
        <v>193.8</v>
      </c>
      <c r="H20" s="87">
        <f>의대!G38</f>
        <v>1.0999999999999999E-2</v>
      </c>
      <c r="I20" s="86">
        <f>의대!H38</f>
        <v>193.74</v>
      </c>
      <c r="J20" s="87">
        <f>의대!I38</f>
        <v>8.0000000000000002E-3</v>
      </c>
    </row>
    <row r="21" spans="2:10">
      <c r="B21" s="66">
        <f>치대!B14</f>
        <v>566.26499999999999</v>
      </c>
      <c r="C21" s="68">
        <f>치대!C14</f>
        <v>1.4999999999999999E-2</v>
      </c>
      <c r="D21" s="66">
        <f>치대!D14</f>
        <v>566.54999999999995</v>
      </c>
      <c r="E21" s="68">
        <f>치대!E14</f>
        <v>9.5999999999999992E-3</v>
      </c>
      <c r="G21" s="86">
        <f>의대!F39</f>
        <v>193.62</v>
      </c>
      <c r="H21" s="87">
        <f>의대!G39</f>
        <v>1.2E-2</v>
      </c>
      <c r="I21" s="86">
        <f>의대!H39</f>
        <v>193.62</v>
      </c>
      <c r="J21" s="87">
        <f>의대!I39</f>
        <v>8.3000000000000001E-3</v>
      </c>
    </row>
    <row r="22" spans="2:10">
      <c r="B22" s="66">
        <f>치대!B15</f>
        <v>565.76</v>
      </c>
      <c r="C22" s="68">
        <f>치대!C15</f>
        <v>1.6E-2</v>
      </c>
      <c r="D22" s="66">
        <f>치대!D15</f>
        <v>566.29999999999995</v>
      </c>
      <c r="E22" s="68">
        <f>치대!E15</f>
        <v>9.9000000000000008E-3</v>
      </c>
      <c r="G22" s="86">
        <f>의대!F40</f>
        <v>193.41</v>
      </c>
      <c r="H22" s="87">
        <f>의대!G40</f>
        <v>1.3000000000000001E-2</v>
      </c>
      <c r="I22" s="86">
        <f>의대!H40</f>
        <v>193.56</v>
      </c>
      <c r="J22" s="87">
        <f>의대!I40</f>
        <v>8.6E-3</v>
      </c>
    </row>
    <row r="24" spans="2:10">
      <c r="B24" s="539" t="str">
        <f>의대!F48</f>
        <v>경상대</v>
      </c>
      <c r="C24" s="540"/>
      <c r="D24" s="540"/>
      <c r="E24" s="541"/>
    </row>
    <row r="25" spans="2:10">
      <c r="B25" s="70">
        <f>의대!F49</f>
        <v>966.31110312264525</v>
      </c>
      <c r="C25" s="71" t="str">
        <f>의대!G49</f>
        <v>진학사</v>
      </c>
      <c r="D25" s="70">
        <f>의대!H49</f>
        <v>0</v>
      </c>
      <c r="E25" s="71">
        <f>의대!I49</f>
        <v>0</v>
      </c>
    </row>
    <row r="26" spans="2:10">
      <c r="B26" s="86">
        <f>의대!F50</f>
        <v>966.58</v>
      </c>
      <c r="C26" s="87">
        <f>의대!G50</f>
        <v>1.6E-2</v>
      </c>
      <c r="D26" s="86">
        <f>의대!H50</f>
        <v>0</v>
      </c>
      <c r="E26" s="87">
        <f>의대!I50</f>
        <v>0</v>
      </c>
    </row>
    <row r="27" spans="2:10">
      <c r="B27" s="86">
        <f>의대!F51</f>
        <v>965.8</v>
      </c>
      <c r="C27" s="87">
        <f>의대!G51</f>
        <v>1.7000000000000001E-2</v>
      </c>
      <c r="D27" s="86">
        <f>의대!H51</f>
        <v>0</v>
      </c>
      <c r="E27" s="87">
        <f>의대!I51</f>
        <v>0</v>
      </c>
    </row>
    <row r="28" spans="2:10">
      <c r="B28" s="86">
        <f>의대!F52</f>
        <v>965.02</v>
      </c>
      <c r="C28" s="87">
        <f>의대!G52</f>
        <v>1.7999999999999999E-2</v>
      </c>
      <c r="D28" s="86">
        <f>의대!H52</f>
        <v>0</v>
      </c>
      <c r="E28" s="87">
        <f>의대!I52</f>
        <v>0</v>
      </c>
    </row>
    <row r="30" spans="2:10">
      <c r="B30" s="539" t="str">
        <f>의대!B54</f>
        <v>충북</v>
      </c>
      <c r="C30" s="540"/>
      <c r="D30" s="540"/>
      <c r="E30" s="541"/>
    </row>
    <row r="31" spans="2:10">
      <c r="B31" s="70">
        <f>의대!B55</f>
        <v>792.2</v>
      </c>
      <c r="C31" s="71" t="str">
        <f>의대!C55</f>
        <v>진학사</v>
      </c>
      <c r="D31" s="70">
        <f>의대!D55</f>
        <v>792.2</v>
      </c>
      <c r="E31" s="71" t="str">
        <f>의대!E55</f>
        <v>오르비</v>
      </c>
    </row>
    <row r="32" spans="2:10">
      <c r="B32" s="86">
        <f>의대!B56</f>
        <v>792.3</v>
      </c>
      <c r="C32" s="87">
        <f>의대!C56</f>
        <v>1.3000000000000001E-2</v>
      </c>
      <c r="D32" s="86">
        <f>의대!D56</f>
        <v>792.4</v>
      </c>
      <c r="E32" s="87">
        <f>의대!E56</f>
        <v>8.0000000000000002E-3</v>
      </c>
    </row>
    <row r="33" spans="2:5">
      <c r="B33" s="86">
        <f>의대!B57</f>
        <v>792</v>
      </c>
      <c r="C33" s="87">
        <f>의대!C57</f>
        <v>1.4E-2</v>
      </c>
      <c r="D33" s="86">
        <f>의대!D57</f>
        <v>792.2</v>
      </c>
      <c r="E33" s="87">
        <f>의대!E57</f>
        <v>8.3000000000000001E-3</v>
      </c>
    </row>
    <row r="34" spans="2:5">
      <c r="B34" s="86">
        <f>의대!B58</f>
        <v>791.7</v>
      </c>
      <c r="C34" s="87">
        <f>의대!C58</f>
        <v>1.4999999999999999E-2</v>
      </c>
      <c r="D34" s="86">
        <f>의대!D58</f>
        <v>792.2</v>
      </c>
      <c r="E34" s="87">
        <f>의대!E58</f>
        <v>8.6E-3</v>
      </c>
    </row>
  </sheetData>
  <sheetProtection algorithmName="SHA-512" hashValue="6tL/z/drgXq3liQDwGEqbdpldbRAtZqIYgc9Bvc5MAvmnxxIamap4DghtQRFkg2rl5qHhLQhY1BiBPvjl6Unzw==" saltValue="xbQWtGhsIt1rTKfbX3E5Nw==" spinCount="100000" sheet="1" objects="1" scenarios="1" selectLockedCells="1" selectUnlockedCells="1"/>
  <mergeCells count="12">
    <mergeCell ref="L3:O3"/>
    <mergeCell ref="B12:E12"/>
    <mergeCell ref="B6:E6"/>
    <mergeCell ref="G6:J6"/>
    <mergeCell ref="L6:O6"/>
    <mergeCell ref="G12:J12"/>
    <mergeCell ref="G18:J18"/>
    <mergeCell ref="B18:E18"/>
    <mergeCell ref="B24:E24"/>
    <mergeCell ref="B30:E30"/>
    <mergeCell ref="B3:E3"/>
    <mergeCell ref="G3:J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22"/>
  <sheetViews>
    <sheetView showGridLines="0" topLeftCell="AD1" zoomScale="85" zoomScaleNormal="85" workbookViewId="0">
      <selection sqref="A1:AC1048576"/>
    </sheetView>
  </sheetViews>
  <sheetFormatPr defaultRowHeight="16.5"/>
  <cols>
    <col min="1" max="12" width="0" hidden="1" customWidth="1"/>
    <col min="13" max="13" width="10.25" hidden="1" customWidth="1"/>
    <col min="14" max="29" width="0" hidden="1" customWidth="1"/>
  </cols>
  <sheetData>
    <row r="3" spans="2:27" s="15" customFormat="1">
      <c r="B3" s="543" t="s">
        <v>232</v>
      </c>
      <c r="C3" s="543"/>
      <c r="D3" s="543"/>
      <c r="E3" s="543"/>
      <c r="F3" s="543"/>
      <c r="G3" s="543"/>
      <c r="H3" s="543"/>
      <c r="I3" s="543"/>
      <c r="J3" s="69"/>
      <c r="K3" s="543" t="s">
        <v>234</v>
      </c>
      <c r="L3" s="543"/>
      <c r="M3" s="543"/>
      <c r="N3" s="543"/>
      <c r="O3" s="543"/>
      <c r="P3" s="543"/>
      <c r="Q3" s="543"/>
      <c r="R3" s="543"/>
      <c r="T3" s="543" t="s">
        <v>235</v>
      </c>
      <c r="U3" s="543"/>
      <c r="V3" s="543"/>
      <c r="W3" s="543"/>
      <c r="X3" s="543"/>
      <c r="Y3" s="543"/>
      <c r="Z3" s="543"/>
      <c r="AA3" s="543"/>
    </row>
    <row r="6" spans="2:27">
      <c r="B6" s="539" t="str">
        <f>진학사합체!A1</f>
        <v>서울대</v>
      </c>
      <c r="C6" s="540"/>
      <c r="D6" s="540"/>
      <c r="E6" s="541"/>
    </row>
    <row r="7" spans="2:27">
      <c r="B7" s="70">
        <f>진학사합체!A2</f>
        <v>513.928</v>
      </c>
      <c r="C7" s="71" t="str">
        <f>진학사합체!B2</f>
        <v>진학사</v>
      </c>
      <c r="D7" s="70">
        <f>오르비합체!A2</f>
        <v>513.928</v>
      </c>
      <c r="E7" s="71" t="str">
        <f>오르비합체!B2</f>
        <v>오르비</v>
      </c>
    </row>
    <row r="8" spans="2:27">
      <c r="B8" s="66">
        <f>진학사합체!A3</f>
        <v>514.06999999999994</v>
      </c>
      <c r="C8" s="68">
        <f>진학사합체!B3</f>
        <v>1.4999999999999999E-2</v>
      </c>
      <c r="D8" s="66">
        <f>오르비합체!A3</f>
        <v>514.02</v>
      </c>
      <c r="E8" s="68">
        <f>오르비합체!B3</f>
        <v>9.9000000000000008E-3</v>
      </c>
    </row>
    <row r="9" spans="2:27">
      <c r="B9" s="66">
        <f>진학사합체!A4</f>
        <v>513.62</v>
      </c>
      <c r="C9" s="68">
        <f>진학사합체!B4</f>
        <v>1.6E-2</v>
      </c>
      <c r="D9" s="66">
        <f>오르비합체!A4</f>
        <v>513.84</v>
      </c>
      <c r="E9" s="68">
        <f>오르비합체!B4</f>
        <v>1.0200000000000001E-2</v>
      </c>
    </row>
    <row r="10" spans="2:27">
      <c r="B10" s="66">
        <f>진학사합체!A5</f>
        <v>513.23</v>
      </c>
      <c r="C10" s="68">
        <f>진학사합체!B5</f>
        <v>1.7000000000000001E-2</v>
      </c>
      <c r="D10" s="66">
        <f>오르비합체!A5</f>
        <v>513.72</v>
      </c>
      <c r="E10" s="68">
        <f>오르비합체!B5</f>
        <v>1.0500000000000001E-2</v>
      </c>
    </row>
    <row r="12" spans="2:27">
      <c r="B12" s="539" t="str">
        <f>진학사합체!M1</f>
        <v>한양대</v>
      </c>
      <c r="C12" s="540"/>
      <c r="D12" s="540"/>
      <c r="E12" s="541"/>
      <c r="K12" s="539" t="str">
        <f>진학사합체!C1</f>
        <v>연세대</v>
      </c>
      <c r="L12" s="540"/>
      <c r="M12" s="540"/>
      <c r="N12" s="541"/>
      <c r="O12" s="539" t="str">
        <f>진학사합체!E1</f>
        <v>고려대</v>
      </c>
      <c r="P12" s="540"/>
      <c r="Q12" s="540"/>
      <c r="R12" s="541"/>
    </row>
    <row r="13" spans="2:27">
      <c r="B13" s="70">
        <f>진학사합체!M2</f>
        <v>878.3747699966392</v>
      </c>
      <c r="C13" s="71" t="str">
        <f>진학사합체!N2</f>
        <v>진학사</v>
      </c>
      <c r="D13" s="70">
        <f t="shared" ref="D13:E16" si="0">M19</f>
        <v>878.3747699966392</v>
      </c>
      <c r="E13" s="70" t="str">
        <f t="shared" si="0"/>
        <v>오르비</v>
      </c>
      <c r="K13" s="70">
        <f>진학사합체!C2</f>
        <v>581.02650000000006</v>
      </c>
      <c r="L13" s="71" t="str">
        <f>진학사합체!D2</f>
        <v>진학사</v>
      </c>
      <c r="M13" s="70">
        <f>오르비합체!C2</f>
        <v>581.02650000000006</v>
      </c>
      <c r="N13" s="71" t="str">
        <f>오르비합체!D2</f>
        <v>오르비</v>
      </c>
      <c r="O13" s="70">
        <f>진학사합체!E2</f>
        <v>580.37850000000003</v>
      </c>
      <c r="P13" s="71" t="str">
        <f>진학사합체!F2</f>
        <v>진학사</v>
      </c>
      <c r="Q13" s="70">
        <f>오르비합체!E2</f>
        <v>580.37850000000003</v>
      </c>
      <c r="R13" s="71" t="str">
        <f>오르비합체!F2</f>
        <v>오르비</v>
      </c>
    </row>
    <row r="14" spans="2:27">
      <c r="B14" s="66">
        <f>진학사합체!M3</f>
        <v>879.13</v>
      </c>
      <c r="C14" s="68">
        <f>진학사합체!N3</f>
        <v>0.01</v>
      </c>
      <c r="D14" s="73">
        <f t="shared" si="0"/>
        <v>878.71</v>
      </c>
      <c r="E14" s="68">
        <f t="shared" si="0"/>
        <v>6.4000000000000003E-3</v>
      </c>
      <c r="K14" s="66">
        <f>진학사합체!C3</f>
        <v>581.26</v>
      </c>
      <c r="L14" s="68">
        <f>진학사합체!D3</f>
        <v>9.4999999999999998E-3</v>
      </c>
      <c r="M14" s="66">
        <f>오르비합체!C3</f>
        <v>581.29999999999995</v>
      </c>
      <c r="N14" s="68">
        <f>오르비합체!D3</f>
        <v>6.1000000000000004E-3</v>
      </c>
      <c r="O14" s="66">
        <f>진학사합체!E3</f>
        <v>580.5</v>
      </c>
      <c r="P14" s="68">
        <f>진학사합체!F3</f>
        <v>0.01</v>
      </c>
      <c r="Q14" s="66">
        <f>오르비합체!E3</f>
        <v>580.54999999999995</v>
      </c>
      <c r="R14" s="68">
        <f>오르비합체!F3</f>
        <v>6.4000000000000003E-3</v>
      </c>
    </row>
    <row r="15" spans="2:27">
      <c r="B15" s="66">
        <f>진학사합체!M4</f>
        <v>878.20499999999993</v>
      </c>
      <c r="C15" s="68">
        <f>진학사합체!N4</f>
        <v>1.0999999999999999E-2</v>
      </c>
      <c r="D15" s="73">
        <f t="shared" si="0"/>
        <v>878.35</v>
      </c>
      <c r="E15" s="68">
        <f t="shared" si="0"/>
        <v>6.7000000000000002E-3</v>
      </c>
      <c r="K15" s="66">
        <f>진학사합체!C4</f>
        <v>580.98</v>
      </c>
      <c r="L15" s="68">
        <f>진학사합체!D4</f>
        <v>0.01</v>
      </c>
      <c r="M15" s="66">
        <f>오르비합체!C4</f>
        <v>580.98</v>
      </c>
      <c r="N15" s="68">
        <f>오르비합체!D4</f>
        <v>6.4000000000000003E-3</v>
      </c>
      <c r="O15" s="66">
        <f>진학사합체!E4</f>
        <v>579.97500000000002</v>
      </c>
      <c r="P15" s="68">
        <f>진학사합체!F4</f>
        <v>1.0999999999999999E-2</v>
      </c>
      <c r="Q15" s="66">
        <f>오르비합체!E4</f>
        <v>580.32000000000005</v>
      </c>
      <c r="R15" s="68">
        <f>오르비합체!F4</f>
        <v>6.7000000000000002E-3</v>
      </c>
    </row>
    <row r="16" spans="2:27">
      <c r="B16" s="66">
        <f>진학사합체!M5</f>
        <v>877.28</v>
      </c>
      <c r="C16" s="68">
        <f>진학사합체!N5</f>
        <v>1.2E-2</v>
      </c>
      <c r="D16" s="73">
        <f t="shared" si="0"/>
        <v>877.92</v>
      </c>
      <c r="E16" s="68">
        <f t="shared" si="0"/>
        <v>7.0000000000000001E-3</v>
      </c>
      <c r="K16" s="66">
        <f>진학사합체!C5</f>
        <v>580.45000000000005</v>
      </c>
      <c r="L16" s="68">
        <f>진학사합체!D5</f>
        <v>1.0999999999999999E-2</v>
      </c>
      <c r="M16" s="66">
        <f>오르비합체!C5</f>
        <v>580.72</v>
      </c>
      <c r="N16" s="68">
        <f>오르비합체!D5</f>
        <v>6.7000000000000002E-3</v>
      </c>
      <c r="O16" s="66">
        <f>진학사합체!E5</f>
        <v>579.45000000000005</v>
      </c>
      <c r="P16" s="68">
        <f>진학사합체!F5</f>
        <v>1.2E-2</v>
      </c>
      <c r="Q16" s="66">
        <f>오르비합체!E5</f>
        <v>580.08000000000004</v>
      </c>
      <c r="R16" s="68">
        <f>오르비합체!F5</f>
        <v>7.0000000000000001E-3</v>
      </c>
    </row>
    <row r="18" spans="2:23">
      <c r="B18" s="539" t="str">
        <f>진학사합체!G1</f>
        <v>서강대</v>
      </c>
      <c r="C18" s="540"/>
      <c r="D18" s="540"/>
      <c r="E18" s="541"/>
      <c r="F18" s="539" t="str">
        <f>진학사합체!I1</f>
        <v>성대가군</v>
      </c>
      <c r="G18" s="540"/>
      <c r="H18" s="540"/>
      <c r="I18" s="541"/>
      <c r="K18" s="539" t="str">
        <f>진학사합체!M1</f>
        <v>한양대</v>
      </c>
      <c r="L18" s="540"/>
      <c r="M18" s="540"/>
      <c r="N18" s="541"/>
      <c r="O18" s="539" t="str">
        <f>진학사합체!K1</f>
        <v>성대나군</v>
      </c>
      <c r="P18" s="540"/>
      <c r="Q18" s="540"/>
      <c r="R18" s="541"/>
      <c r="T18" s="539" t="str">
        <f>진학사합체!Q1</f>
        <v>중앙대</v>
      </c>
      <c r="U18" s="540"/>
      <c r="V18" s="540"/>
      <c r="W18" s="541"/>
    </row>
    <row r="19" spans="2:23">
      <c r="B19" s="70">
        <f>진학사합체!G2</f>
        <v>511.428</v>
      </c>
      <c r="C19" s="71" t="str">
        <f>진학사합체!H2</f>
        <v>진학사</v>
      </c>
      <c r="D19" s="70">
        <f>오르비합체!G2</f>
        <v>511.428</v>
      </c>
      <c r="E19" s="71" t="str">
        <f>오르비합체!H2</f>
        <v>오르비</v>
      </c>
      <c r="F19" s="70">
        <f>진학사합체!I2</f>
        <v>644.86500000000001</v>
      </c>
      <c r="G19" s="71" t="str">
        <f>진학사합체!J2</f>
        <v>진학사</v>
      </c>
      <c r="H19" s="70">
        <f>오르비합체!I2</f>
        <v>644.86500000000001</v>
      </c>
      <c r="I19" s="71" t="str">
        <f>오르비합체!J2</f>
        <v>오르비</v>
      </c>
      <c r="K19" s="70">
        <f>진학사합체!M2</f>
        <v>878.3747699966392</v>
      </c>
      <c r="L19" s="71" t="str">
        <f>진학사합체!N2</f>
        <v>진학사</v>
      </c>
      <c r="M19" s="70">
        <f>오르비합체!M2</f>
        <v>878.3747699966392</v>
      </c>
      <c r="N19" s="71" t="str">
        <f>오르비합체!N2</f>
        <v>오르비</v>
      </c>
      <c r="O19" s="70">
        <f>진학사합체!K2</f>
        <v>644.86500000000001</v>
      </c>
      <c r="P19" s="71" t="str">
        <f>진학사합체!L2</f>
        <v>진학사</v>
      </c>
      <c r="Q19" s="70">
        <f>오르비합체!K2</f>
        <v>644.86500000000001</v>
      </c>
      <c r="R19" s="71" t="str">
        <f>오르비합체!L2</f>
        <v>오르비</v>
      </c>
      <c r="T19" s="70">
        <f>진학사합체!Q2</f>
        <v>969.60589185867502</v>
      </c>
      <c r="U19" s="71" t="str">
        <f>진학사합체!R2</f>
        <v>진학사</v>
      </c>
      <c r="V19" s="70">
        <f t="shared" ref="V19:W22" si="1">D31</f>
        <v>969.60589185867502</v>
      </c>
      <c r="W19" s="71" t="str">
        <f t="shared" si="1"/>
        <v>오르비</v>
      </c>
    </row>
    <row r="20" spans="2:23">
      <c r="B20" s="86">
        <f>진학사합체!G3</f>
        <v>511.78</v>
      </c>
      <c r="C20" s="87">
        <f>진학사합체!H3</f>
        <v>1.7999999999999999E-2</v>
      </c>
      <c r="D20" s="86">
        <f>오르비합체!G3</f>
        <v>511.59</v>
      </c>
      <c r="E20" s="87">
        <f>오르비합체!H3</f>
        <v>1.21E-2</v>
      </c>
      <c r="F20" s="86">
        <f>진학사합체!I3</f>
        <v>645</v>
      </c>
      <c r="G20" s="87">
        <f>진학사합체!J3</f>
        <v>0.01</v>
      </c>
      <c r="H20" s="86">
        <f>오르비합체!I3</f>
        <v>645.05999999999995</v>
      </c>
      <c r="I20" s="87">
        <f>오르비합체!J3</f>
        <v>6.4000000000000003E-3</v>
      </c>
      <c r="K20" s="66">
        <f>진학사합체!M3</f>
        <v>879.13</v>
      </c>
      <c r="L20" s="68">
        <f>진학사합체!N3</f>
        <v>0.01</v>
      </c>
      <c r="M20" s="66">
        <f>오르비합체!M3</f>
        <v>878.71</v>
      </c>
      <c r="N20" s="68">
        <f>오르비합체!N3</f>
        <v>6.4000000000000003E-3</v>
      </c>
      <c r="O20" s="66">
        <f>진학사합체!K3</f>
        <v>645</v>
      </c>
      <c r="P20" s="68">
        <f>진학사합체!L3</f>
        <v>0.01</v>
      </c>
      <c r="Q20" s="66">
        <f>오르비합체!K3</f>
        <v>645.05999999999995</v>
      </c>
      <c r="R20" s="68">
        <f>오르비합체!L3</f>
        <v>6.4000000000000003E-3</v>
      </c>
      <c r="T20" s="66">
        <f>진학사합체!Q3</f>
        <v>970.09999999999991</v>
      </c>
      <c r="U20" s="68">
        <f>진학사합체!R3</f>
        <v>1.0999999999999999E-2</v>
      </c>
      <c r="V20" s="66">
        <f t="shared" si="1"/>
        <v>969.91</v>
      </c>
      <c r="W20" s="68">
        <f t="shared" si="1"/>
        <v>7.3000000000000001E-3</v>
      </c>
    </row>
    <row r="21" spans="2:23">
      <c r="B21" s="86">
        <f>진학사합체!G4</f>
        <v>511.40999999999997</v>
      </c>
      <c r="C21" s="87">
        <f>진학사합체!H4</f>
        <v>1.9E-2</v>
      </c>
      <c r="D21" s="86">
        <f>오르비합체!G4</f>
        <v>511.39</v>
      </c>
      <c r="E21" s="87">
        <f>오르비합체!H4</f>
        <v>1.24E-2</v>
      </c>
      <c r="F21" s="86">
        <f>진학사합체!I4</f>
        <v>644.41499999999996</v>
      </c>
      <c r="G21" s="87">
        <f>진학사합체!J4</f>
        <v>1.0999999999999999E-2</v>
      </c>
      <c r="H21" s="86">
        <f>오르비합체!I4</f>
        <v>644.79999999999995</v>
      </c>
      <c r="I21" s="87">
        <f>오르비합체!J4</f>
        <v>6.7000000000000002E-3</v>
      </c>
      <c r="K21" s="66">
        <f>진학사합체!M4</f>
        <v>878.20499999999993</v>
      </c>
      <c r="L21" s="68">
        <f>진학사합체!N4</f>
        <v>1.0999999999999999E-2</v>
      </c>
      <c r="M21" s="66">
        <f>오르비합체!M4</f>
        <v>878.35</v>
      </c>
      <c r="N21" s="68">
        <f>오르비합체!N4</f>
        <v>6.7000000000000002E-3</v>
      </c>
      <c r="O21" s="66">
        <f>진학사합체!K4</f>
        <v>644.41499999999996</v>
      </c>
      <c r="P21" s="68">
        <f>진학사합체!L4</f>
        <v>1.0999999999999999E-2</v>
      </c>
      <c r="Q21" s="66">
        <f>오르비합체!K4</f>
        <v>644.79999999999995</v>
      </c>
      <c r="R21" s="68">
        <f>오르비합체!L4</f>
        <v>6.7000000000000002E-3</v>
      </c>
      <c r="T21" s="66">
        <f>진학사합체!Q4</f>
        <v>969.3</v>
      </c>
      <c r="U21" s="68">
        <f>진학사합체!R4</f>
        <v>1.2E-2</v>
      </c>
      <c r="V21" s="66">
        <f t="shared" si="1"/>
        <v>969.41</v>
      </c>
      <c r="W21" s="68">
        <f t="shared" si="1"/>
        <v>7.7000000000000002E-3</v>
      </c>
    </row>
    <row r="22" spans="2:23">
      <c r="B22" s="86">
        <f>진학사합체!G5</f>
        <v>511.04</v>
      </c>
      <c r="C22" s="87">
        <f>진학사합체!H5</f>
        <v>0.02</v>
      </c>
      <c r="D22" s="86">
        <f>오르비합체!G5</f>
        <v>511.27</v>
      </c>
      <c r="E22" s="87">
        <f>오르비합체!H5</f>
        <v>1.2800000000000001E-2</v>
      </c>
      <c r="F22" s="86">
        <f>진학사합체!I5</f>
        <v>643.83000000000004</v>
      </c>
      <c r="G22" s="87">
        <f>진학사합체!J5</f>
        <v>1.2E-2</v>
      </c>
      <c r="H22" s="86">
        <f>오르비합체!I5</f>
        <v>644.53</v>
      </c>
      <c r="I22" s="87">
        <f>오르비합체!J5</f>
        <v>7.0000000000000001E-3</v>
      </c>
      <c r="K22" s="66">
        <f>진학사합체!M5</f>
        <v>877.28</v>
      </c>
      <c r="L22" s="68">
        <f>진학사합체!N5</f>
        <v>1.2E-2</v>
      </c>
      <c r="M22" s="66">
        <f>오르비합체!M5</f>
        <v>877.92</v>
      </c>
      <c r="N22" s="68">
        <f>오르비합체!N5</f>
        <v>7.0000000000000001E-3</v>
      </c>
      <c r="O22" s="66">
        <f>진학사합체!K5</f>
        <v>643.83000000000004</v>
      </c>
      <c r="P22" s="68">
        <f>진학사합체!L5</f>
        <v>1.2E-2</v>
      </c>
      <c r="Q22" s="66">
        <f>오르비합체!K5</f>
        <v>644.53</v>
      </c>
      <c r="R22" s="68">
        <f>오르비합체!L5</f>
        <v>7.0000000000000001E-3</v>
      </c>
      <c r="T22" s="66">
        <f>진학사합체!Q5</f>
        <v>968.37</v>
      </c>
      <c r="U22" s="68">
        <f>진학사합체!R5</f>
        <v>1.3000000000000001E-2</v>
      </c>
      <c r="V22" s="66">
        <f t="shared" si="1"/>
        <v>969.11</v>
      </c>
      <c r="W22" s="68">
        <f t="shared" si="1"/>
        <v>8.0000000000000002E-3</v>
      </c>
    </row>
    <row r="24" spans="2:23">
      <c r="B24" s="542" t="str">
        <f>진학사합체!O1</f>
        <v>이화여대</v>
      </c>
      <c r="C24" s="550"/>
      <c r="D24" s="550"/>
      <c r="E24" s="551"/>
      <c r="F24" s="539" t="str">
        <f>진학사합체!S1</f>
        <v>경희대</v>
      </c>
      <c r="G24" s="540"/>
      <c r="H24" s="540"/>
      <c r="I24" s="541"/>
      <c r="K24" s="539" t="str">
        <f>진학사합체!U1</f>
        <v>시립대</v>
      </c>
      <c r="L24" s="540"/>
      <c r="M24" s="540"/>
      <c r="N24" s="541"/>
    </row>
    <row r="25" spans="2:23">
      <c r="B25" s="70">
        <f>진학사합체!O2</f>
        <v>869.0555927662424</v>
      </c>
      <c r="C25" s="71" t="str">
        <f>진학사합체!P2</f>
        <v>진학사</v>
      </c>
      <c r="D25" s="70"/>
      <c r="E25" s="71"/>
      <c r="F25" s="70">
        <f>진학사합체!S2</f>
        <v>448.98700000000002</v>
      </c>
      <c r="G25" s="71" t="str">
        <f>진학사합체!T2</f>
        <v>진학사</v>
      </c>
      <c r="H25" s="70"/>
      <c r="I25" s="71"/>
      <c r="K25" s="70">
        <f>진학사합체!U2</f>
        <v>968.92463253440997</v>
      </c>
      <c r="L25" s="71" t="str">
        <f>진학사합체!V2</f>
        <v>진학사</v>
      </c>
      <c r="M25" s="70"/>
      <c r="N25" s="71"/>
    </row>
    <row r="26" spans="2:23">
      <c r="B26" s="66">
        <f>진학사합체!O3</f>
        <v>869.32</v>
      </c>
      <c r="C26" s="68">
        <f>진학사합체!P3</f>
        <v>0.01</v>
      </c>
      <c r="D26" s="66"/>
      <c r="E26" s="68"/>
      <c r="F26" s="66">
        <f>진학사합체!S3</f>
        <v>449.2</v>
      </c>
      <c r="G26" s="68">
        <f>진학사합체!T3</f>
        <v>1.4E-2</v>
      </c>
      <c r="H26" s="66"/>
      <c r="I26" s="68"/>
      <c r="K26" s="66">
        <f>진학사합체!U3</f>
        <v>969.23</v>
      </c>
      <c r="L26" s="68">
        <f>진학사합체!V3</f>
        <v>0.01</v>
      </c>
      <c r="M26" s="66"/>
      <c r="N26" s="68"/>
    </row>
    <row r="27" spans="2:23">
      <c r="B27" s="66">
        <f>진학사합체!O4</f>
        <v>868.46</v>
      </c>
      <c r="C27" s="68">
        <f>진학사합체!P4</f>
        <v>1.0999999999999999E-2</v>
      </c>
      <c r="D27" s="66"/>
      <c r="E27" s="68"/>
      <c r="F27" s="66">
        <f>진학사합체!S4</f>
        <v>448.81</v>
      </c>
      <c r="G27" s="68">
        <f>진학사합체!T4</f>
        <v>1.4999999999999999E-2</v>
      </c>
      <c r="H27" s="66"/>
      <c r="I27" s="68"/>
      <c r="K27" s="66">
        <f>진학사합체!U4</f>
        <v>968.41499999999996</v>
      </c>
      <c r="L27" s="68">
        <f>진학사합체!V4</f>
        <v>1.0999999999999999E-2</v>
      </c>
      <c r="M27" s="66"/>
      <c r="N27" s="68"/>
    </row>
    <row r="28" spans="2:23">
      <c r="B28" s="66">
        <f>진학사합체!O5</f>
        <v>867.6</v>
      </c>
      <c r="C28" s="68">
        <f>진학사합체!P5</f>
        <v>1.2E-2</v>
      </c>
      <c r="D28" s="66"/>
      <c r="E28" s="68"/>
      <c r="F28" s="66">
        <f>진학사합체!S5</f>
        <v>448.42</v>
      </c>
      <c r="G28" s="68">
        <f>진학사합체!T5</f>
        <v>1.6E-2</v>
      </c>
      <c r="H28" s="66"/>
      <c r="I28" s="68"/>
      <c r="K28" s="66">
        <f>진학사합체!U5</f>
        <v>967.6</v>
      </c>
      <c r="L28" s="68">
        <f>진학사합체!V5</f>
        <v>1.2E-2</v>
      </c>
      <c r="M28" s="66"/>
      <c r="N28" s="68"/>
    </row>
    <row r="30" spans="2:23">
      <c r="B30" s="539" t="str">
        <f>진학사합체!Q1</f>
        <v>중앙대</v>
      </c>
      <c r="C30" s="540"/>
      <c r="D30" s="540"/>
      <c r="E30" s="541"/>
      <c r="F30" s="539" t="str">
        <f>진학사합체!U1</f>
        <v>시립대</v>
      </c>
      <c r="G30" s="540"/>
      <c r="H30" s="540"/>
      <c r="I30" s="541"/>
      <c r="K30" s="539" t="str">
        <f>F24</f>
        <v>경희대</v>
      </c>
      <c r="L30" s="540"/>
      <c r="M30" s="540"/>
      <c r="N30" s="541"/>
      <c r="O30" s="539" t="str">
        <f>진학사합체!W1</f>
        <v>건국대</v>
      </c>
      <c r="P30" s="540"/>
      <c r="Q30" s="540"/>
      <c r="R30" s="541"/>
    </row>
    <row r="31" spans="2:23">
      <c r="B31" s="70">
        <f>진학사합체!Q2</f>
        <v>969.60589185867502</v>
      </c>
      <c r="C31" s="71" t="str">
        <f>진학사합체!R2</f>
        <v>진학사</v>
      </c>
      <c r="D31" s="70">
        <f>오르비합체!Q2</f>
        <v>969.60589185867502</v>
      </c>
      <c r="E31" s="71" t="str">
        <f>오르비합체!R2</f>
        <v>오르비</v>
      </c>
      <c r="F31" s="70">
        <f>진학사합체!U2</f>
        <v>968.92463253440997</v>
      </c>
      <c r="G31" s="71" t="str">
        <f>진학사합체!V2</f>
        <v>진학사</v>
      </c>
      <c r="H31" s="70"/>
      <c r="I31" s="71"/>
      <c r="K31" s="70">
        <f>F25</f>
        <v>448.98700000000002</v>
      </c>
      <c r="L31" s="70" t="str">
        <f>G25</f>
        <v>진학사</v>
      </c>
      <c r="M31" s="70"/>
      <c r="N31" s="70"/>
      <c r="O31" s="70">
        <f>진학사합체!W2</f>
        <v>578.29500000000007</v>
      </c>
      <c r="P31" s="71" t="str">
        <f>진학사합체!X2</f>
        <v>진학사</v>
      </c>
      <c r="Q31" s="70"/>
      <c r="R31" s="71"/>
    </row>
    <row r="32" spans="2:23">
      <c r="B32" s="66">
        <f>진학사합체!Q3</f>
        <v>970.09999999999991</v>
      </c>
      <c r="C32" s="68">
        <f>진학사합체!R3</f>
        <v>1.0999999999999999E-2</v>
      </c>
      <c r="D32" s="66">
        <f>오르비합체!Q3</f>
        <v>969.91</v>
      </c>
      <c r="E32" s="68">
        <f>오르비합체!R3</f>
        <v>7.3000000000000001E-3</v>
      </c>
      <c r="F32" s="66">
        <f>진학사합체!U3</f>
        <v>969.23</v>
      </c>
      <c r="G32" s="68">
        <f>진학사합체!V3</f>
        <v>0.01</v>
      </c>
      <c r="H32" s="66"/>
      <c r="I32" s="68"/>
      <c r="K32" s="73">
        <f>F26</f>
        <v>449.2</v>
      </c>
      <c r="L32" s="68">
        <f>G26</f>
        <v>1.4E-2</v>
      </c>
      <c r="M32" s="73"/>
      <c r="N32" s="68"/>
      <c r="O32" s="66" t="str">
        <f>진학사합체!W3</f>
        <v/>
      </c>
      <c r="P32" s="68" t="str">
        <f>진학사합체!X3</f>
        <v/>
      </c>
      <c r="Q32" s="66"/>
      <c r="R32" s="68"/>
    </row>
    <row r="33" spans="2:23">
      <c r="B33" s="66">
        <f>진학사합체!Q4</f>
        <v>969.3</v>
      </c>
      <c r="C33" s="68">
        <f>진학사합체!R4</f>
        <v>1.2E-2</v>
      </c>
      <c r="D33" s="66">
        <f>오르비합체!Q4</f>
        <v>969.41</v>
      </c>
      <c r="E33" s="68">
        <f>오르비합체!R4</f>
        <v>7.7000000000000002E-3</v>
      </c>
      <c r="F33" s="66">
        <f>진학사합체!U4</f>
        <v>968.41499999999996</v>
      </c>
      <c r="G33" s="68">
        <f>진학사합체!V4</f>
        <v>1.0999999999999999E-2</v>
      </c>
      <c r="H33" s="66"/>
      <c r="I33" s="68"/>
      <c r="K33" s="73">
        <f>F27</f>
        <v>448.81</v>
      </c>
      <c r="L33" s="68">
        <f>G27</f>
        <v>1.4999999999999999E-2</v>
      </c>
      <c r="M33" s="73"/>
      <c r="N33" s="68"/>
      <c r="O33" s="66" t="str">
        <f>진학사합체!W4</f>
        <v/>
      </c>
      <c r="P33" s="68" t="str">
        <f>진학사합체!X4</f>
        <v/>
      </c>
      <c r="Q33" s="66"/>
      <c r="R33" s="68"/>
    </row>
    <row r="34" spans="2:23">
      <c r="B34" s="66">
        <f>진학사합체!Q5</f>
        <v>968.37</v>
      </c>
      <c r="C34" s="68">
        <f>진학사합체!R5</f>
        <v>1.3000000000000001E-2</v>
      </c>
      <c r="D34" s="66">
        <f>오르비합체!Q5</f>
        <v>969.11</v>
      </c>
      <c r="E34" s="68">
        <f>오르비합체!R5</f>
        <v>8.0000000000000002E-3</v>
      </c>
      <c r="F34" s="66">
        <f>진학사합체!U5</f>
        <v>967.6</v>
      </c>
      <c r="G34" s="68">
        <f>진학사합체!V5</f>
        <v>1.2E-2</v>
      </c>
      <c r="H34" s="66"/>
      <c r="I34" s="68"/>
      <c r="K34" s="73">
        <f>F28</f>
        <v>448.42</v>
      </c>
      <c r="L34" s="68">
        <f>G28</f>
        <v>1.6E-2</v>
      </c>
      <c r="M34" s="73"/>
      <c r="N34" s="68"/>
      <c r="O34" s="66" t="str">
        <f>진학사합체!W5</f>
        <v/>
      </c>
      <c r="P34" s="68" t="str">
        <f>진학사합체!X5</f>
        <v/>
      </c>
      <c r="Q34" s="66"/>
      <c r="R34" s="68"/>
    </row>
    <row r="36" spans="2:23">
      <c r="B36" s="539" t="str">
        <f t="shared" ref="B36:C40" si="2">K36</f>
        <v>인하</v>
      </c>
      <c r="C36" s="540"/>
      <c r="D36" s="540"/>
      <c r="E36" s="541"/>
      <c r="K36" s="539" t="str">
        <f>의대!O24</f>
        <v>인하</v>
      </c>
      <c r="L36" s="540"/>
      <c r="M36" s="540"/>
      <c r="N36" s="541"/>
      <c r="O36" s="539" t="str">
        <f>진학사합체!DC1</f>
        <v>아주대(나)</v>
      </c>
      <c r="P36" s="540"/>
      <c r="Q36" s="540"/>
      <c r="R36" s="541"/>
      <c r="T36" s="539" t="str">
        <f t="shared" ref="T36:U40" si="3">K36</f>
        <v>인하</v>
      </c>
      <c r="U36" s="540"/>
      <c r="V36" s="540"/>
      <c r="W36" s="541"/>
    </row>
    <row r="37" spans="2:23">
      <c r="B37" s="70">
        <f t="shared" si="2"/>
        <v>479.73625000000004</v>
      </c>
      <c r="C37" s="70" t="str">
        <f t="shared" si="2"/>
        <v>진학사</v>
      </c>
      <c r="D37" s="70"/>
      <c r="E37" s="70"/>
      <c r="K37" s="70">
        <f>의대!O25</f>
        <v>479.73625000000004</v>
      </c>
      <c r="L37" s="71" t="str">
        <f>의대!P25</f>
        <v>진학사</v>
      </c>
      <c r="M37" s="70"/>
      <c r="N37" s="71"/>
      <c r="O37" s="70">
        <f>진학사합체!DC2</f>
        <v>607.5</v>
      </c>
      <c r="P37" s="71" t="str">
        <f>진학사합체!DD2</f>
        <v>진학사</v>
      </c>
      <c r="Q37" s="70"/>
      <c r="R37" s="71"/>
      <c r="T37" s="70">
        <f t="shared" si="3"/>
        <v>479.73625000000004</v>
      </c>
      <c r="U37" s="70" t="str">
        <f t="shared" si="3"/>
        <v>진학사</v>
      </c>
      <c r="V37" s="70"/>
      <c r="W37" s="70"/>
    </row>
    <row r="38" spans="2:23">
      <c r="B38" s="73">
        <f t="shared" si="2"/>
        <v>479.87</v>
      </c>
      <c r="C38" s="68">
        <f t="shared" si="2"/>
        <v>1.7999999999999999E-2</v>
      </c>
      <c r="D38" s="73"/>
      <c r="E38" s="68"/>
      <c r="K38" s="66">
        <f>의대!O26</f>
        <v>479.87</v>
      </c>
      <c r="L38" s="68">
        <f>의대!P26</f>
        <v>1.7999999999999999E-2</v>
      </c>
      <c r="M38" s="66"/>
      <c r="N38" s="68"/>
      <c r="O38" s="66" t="str">
        <f>진학사합체!DC3</f>
        <v/>
      </c>
      <c r="P38" s="68" t="str">
        <f>진학사합체!DD3</f>
        <v/>
      </c>
      <c r="Q38" s="66"/>
      <c r="R38" s="68"/>
      <c r="T38" s="73">
        <f t="shared" si="3"/>
        <v>479.87</v>
      </c>
      <c r="U38" s="68">
        <f t="shared" si="3"/>
        <v>1.7999999999999999E-2</v>
      </c>
      <c r="V38" s="73"/>
      <c r="W38" s="68"/>
    </row>
    <row r="39" spans="2:23">
      <c r="B39" s="73">
        <f t="shared" si="2"/>
        <v>479.58500000000004</v>
      </c>
      <c r="C39" s="68">
        <f t="shared" si="2"/>
        <v>1.9E-2</v>
      </c>
      <c r="D39" s="73"/>
      <c r="E39" s="68"/>
      <c r="K39" s="66">
        <f>의대!O27</f>
        <v>479.58500000000004</v>
      </c>
      <c r="L39" s="68">
        <f>의대!P27</f>
        <v>1.9E-2</v>
      </c>
      <c r="M39" s="66"/>
      <c r="N39" s="68"/>
      <c r="O39" s="66" t="str">
        <f>진학사합체!DC4</f>
        <v/>
      </c>
      <c r="P39" s="68" t="str">
        <f>진학사합체!DD4</f>
        <v/>
      </c>
      <c r="Q39" s="66"/>
      <c r="R39" s="68"/>
      <c r="T39" s="73">
        <f t="shared" si="3"/>
        <v>479.58500000000004</v>
      </c>
      <c r="U39" s="68">
        <f t="shared" si="3"/>
        <v>1.9E-2</v>
      </c>
      <c r="V39" s="73"/>
      <c r="W39" s="68"/>
    </row>
    <row r="40" spans="2:23">
      <c r="B40" s="73">
        <f t="shared" si="2"/>
        <v>479.3</v>
      </c>
      <c r="C40" s="68">
        <f t="shared" si="2"/>
        <v>0.02</v>
      </c>
      <c r="D40" s="73"/>
      <c r="E40" s="68"/>
      <c r="K40" s="66">
        <f>의대!O28</f>
        <v>479.3</v>
      </c>
      <c r="L40" s="68">
        <f>의대!P28</f>
        <v>0.02</v>
      </c>
      <c r="M40" s="66"/>
      <c r="N40" s="68"/>
      <c r="O40" s="66" t="str">
        <f>진학사합체!DC5</f>
        <v/>
      </c>
      <c r="P40" s="68" t="str">
        <f>진학사합체!DD5</f>
        <v/>
      </c>
      <c r="Q40" s="66"/>
      <c r="R40" s="68"/>
      <c r="T40" s="73">
        <f t="shared" si="3"/>
        <v>479.3</v>
      </c>
      <c r="U40" s="68">
        <f t="shared" si="3"/>
        <v>0.02</v>
      </c>
      <c r="V40" s="73"/>
      <c r="W40" s="68"/>
    </row>
    <row r="46" spans="2:23">
      <c r="B46" s="549" t="s">
        <v>1860</v>
      </c>
      <c r="C46" s="549"/>
      <c r="D46" s="549"/>
      <c r="E46" s="549"/>
      <c r="F46" s="549"/>
      <c r="G46" s="549"/>
      <c r="H46" s="549"/>
      <c r="J46" s="549" t="s">
        <v>1861</v>
      </c>
      <c r="K46" s="549"/>
      <c r="L46" s="549"/>
      <c r="M46" s="549"/>
      <c r="N46" s="549"/>
      <c r="O46" s="549"/>
      <c r="P46" s="549"/>
    </row>
    <row r="47" spans="2:23">
      <c r="B47" s="417">
        <v>0.8</v>
      </c>
      <c r="C47" s="417">
        <v>0.66</v>
      </c>
      <c r="D47" s="418"/>
      <c r="E47" s="418" t="s">
        <v>1823</v>
      </c>
      <c r="F47" s="418" t="s">
        <v>1824</v>
      </c>
      <c r="G47" s="418" t="s">
        <v>1825</v>
      </c>
      <c r="H47" s="418" t="s">
        <v>1826</v>
      </c>
      <c r="K47" s="417">
        <v>0.8</v>
      </c>
      <c r="L47" s="417">
        <v>0.66</v>
      </c>
      <c r="M47" s="418"/>
      <c r="N47" s="418" t="s">
        <v>1823</v>
      </c>
      <c r="O47" s="418" t="s">
        <v>1824</v>
      </c>
      <c r="P47" s="418" t="s">
        <v>1825</v>
      </c>
      <c r="Q47" s="418" t="s">
        <v>1826</v>
      </c>
    </row>
    <row r="48" spans="2:23">
      <c r="B48" s="426">
        <v>0.84162123357291474</v>
      </c>
      <c r="C48" s="426">
        <v>0.41246312944140473</v>
      </c>
      <c r="D48" s="418"/>
      <c r="E48" s="418"/>
      <c r="F48" s="418"/>
      <c r="G48" s="418" t="s">
        <v>1827</v>
      </c>
      <c r="H48" s="418"/>
      <c r="K48" s="426">
        <v>0.84162123357291474</v>
      </c>
      <c r="L48" s="426">
        <v>0.41246312944140473</v>
      </c>
      <c r="M48" s="418"/>
      <c r="N48" s="418"/>
      <c r="O48" s="418"/>
      <c r="P48" s="418" t="s">
        <v>1827</v>
      </c>
      <c r="Q48" s="418"/>
    </row>
    <row r="49" spans="2:17">
      <c r="B49" s="419">
        <v>523.69714299999998</v>
      </c>
      <c r="C49" s="419">
        <v>522.05532600000004</v>
      </c>
      <c r="D49" s="420" t="s">
        <v>1828</v>
      </c>
      <c r="E49" s="99">
        <f>B7</f>
        <v>513.928</v>
      </c>
      <c r="F49" s="425">
        <f>_xlfn.NORM.DIST(E49,G49,H49,TRUE)</f>
        <v>4.3452367584812371E-2</v>
      </c>
      <c r="G49" s="422">
        <f>B49-$B$48*H49</f>
        <v>520.47737845276561</v>
      </c>
      <c r="H49" s="422">
        <f>(B49-C49)/($B$48-$C$48)</f>
        <v>3.825669337696656</v>
      </c>
      <c r="K49" s="427">
        <v>581.26079545454536</v>
      </c>
      <c r="L49" s="427">
        <v>576.84507454545451</v>
      </c>
      <c r="M49" s="420" t="s">
        <v>1862</v>
      </c>
      <c r="N49" s="99">
        <f>K13</f>
        <v>581.02650000000006</v>
      </c>
      <c r="O49" s="425">
        <f t="shared" ref="O49:O74" si="4">_xlfn.NORM.DIST(N49,P49,Q49,TRUE)</f>
        <v>0.79356410468601801</v>
      </c>
      <c r="P49" s="422">
        <f>K49-$B$48*Q49</f>
        <v>572.60113263367521</v>
      </c>
      <c r="Q49" s="422">
        <f>(K49-L49)/($B$48-$C$48)</f>
        <v>10.289263715587927</v>
      </c>
    </row>
    <row r="50" spans="2:17">
      <c r="B50" s="419">
        <v>520.00488900000005</v>
      </c>
      <c r="C50" s="419">
        <v>517.68726499999991</v>
      </c>
      <c r="D50" s="423" t="s">
        <v>1829</v>
      </c>
      <c r="E50" s="99">
        <f>E49</f>
        <v>513.928</v>
      </c>
      <c r="F50" s="425">
        <f t="shared" ref="F50:F81" si="5">_xlfn.NORM.DIST(E50,G50,H50,TRUE)</f>
        <v>0.38834087120951311</v>
      </c>
      <c r="G50" s="422">
        <f t="shared" ref="G50:G81" si="6">B50-$B$48*H50</f>
        <v>515.45980048585989</v>
      </c>
      <c r="H50" s="422">
        <f t="shared" ref="H50:H81" si="7">(B50-C50)/($B$48-$C$48)</f>
        <v>5.4003966782599333</v>
      </c>
      <c r="K50" s="427">
        <v>577.99457272727273</v>
      </c>
      <c r="L50" s="427">
        <v>575.55380636363634</v>
      </c>
      <c r="M50" s="423" t="s">
        <v>1863</v>
      </c>
      <c r="N50" s="99">
        <f>K13</f>
        <v>581.02650000000006</v>
      </c>
      <c r="O50" s="425">
        <f t="shared" si="4"/>
        <v>0.91539128662131941</v>
      </c>
      <c r="P50" s="422">
        <f t="shared" ref="P50:P74" si="8">K50-$B$48*Q50</f>
        <v>573.20798993167568</v>
      </c>
      <c r="Q50" s="422">
        <f t="shared" ref="Q50:Q74" si="9">(K50-L50)/($B$48-$C$48)</f>
        <v>5.687336065983839</v>
      </c>
    </row>
    <row r="51" spans="2:17">
      <c r="B51" s="419">
        <v>518.95349499999998</v>
      </c>
      <c r="C51" s="419">
        <v>517.30934600000001</v>
      </c>
      <c r="D51" s="423" t="s">
        <v>1830</v>
      </c>
      <c r="E51" s="99">
        <f t="shared" ref="E51:E81" si="10">E50</f>
        <v>513.928</v>
      </c>
      <c r="F51" s="425">
        <f t="shared" si="5"/>
        <v>0.31912728464503859</v>
      </c>
      <c r="G51" s="422">
        <f t="shared" si="6"/>
        <v>515.72915717150215</v>
      </c>
      <c r="H51" s="422">
        <f t="shared" si="7"/>
        <v>3.8311032325190388</v>
      </c>
      <c r="K51" s="427">
        <v>578.90486818181819</v>
      </c>
      <c r="L51" s="427">
        <v>576.49625272727269</v>
      </c>
      <c r="M51" s="423" t="s">
        <v>1864</v>
      </c>
      <c r="N51" s="99">
        <f>N50</f>
        <v>581.02650000000006</v>
      </c>
      <c r="O51" s="425">
        <f t="shared" si="4"/>
        <v>0.88870038634061344</v>
      </c>
      <c r="P51" s="422">
        <f t="shared" si="8"/>
        <v>574.18133647976697</v>
      </c>
      <c r="Q51" s="422">
        <f t="shared" si="9"/>
        <v>5.6124198316604739</v>
      </c>
    </row>
    <row r="52" spans="2:17" ht="22.5">
      <c r="B52" s="419">
        <v>518.44054800000004</v>
      </c>
      <c r="C52" s="419">
        <v>517.12649899999997</v>
      </c>
      <c r="D52" s="423" t="s">
        <v>1831</v>
      </c>
      <c r="E52" s="99">
        <f t="shared" si="10"/>
        <v>513.928</v>
      </c>
      <c r="F52" s="425">
        <f t="shared" si="5"/>
        <v>0.26364718533086051</v>
      </c>
      <c r="G52" s="422">
        <f t="shared" si="6"/>
        <v>515.86356872427746</v>
      </c>
      <c r="H52" s="422">
        <f t="shared" si="7"/>
        <v>3.0619228376435244</v>
      </c>
      <c r="K52" s="427">
        <v>572.74228727272737</v>
      </c>
      <c r="L52" s="427">
        <v>569.8012645454545</v>
      </c>
      <c r="M52" s="423" t="s">
        <v>1865</v>
      </c>
      <c r="N52" s="99">
        <f t="shared" ref="N52:N74" si="11">N51</f>
        <v>581.02650000000006</v>
      </c>
      <c r="O52" s="425">
        <f t="shared" si="4"/>
        <v>0.97984046269285896</v>
      </c>
      <c r="P52" s="422">
        <f t="shared" si="8"/>
        <v>566.9746525668595</v>
      </c>
      <c r="Q52" s="422">
        <f t="shared" si="9"/>
        <v>6.853005218728498</v>
      </c>
    </row>
    <row r="53" spans="2:17" ht="22.5">
      <c r="B53" s="419">
        <v>513.78479599999991</v>
      </c>
      <c r="C53" s="419">
        <v>513.16747199999998</v>
      </c>
      <c r="D53" s="423" t="s">
        <v>1832</v>
      </c>
      <c r="E53" s="99">
        <f t="shared" si="10"/>
        <v>513.928</v>
      </c>
      <c r="F53" s="425">
        <f t="shared" si="5"/>
        <v>0.82669250155399232</v>
      </c>
      <c r="G53" s="422">
        <f t="shared" si="6"/>
        <v>512.57416294567247</v>
      </c>
      <c r="H53" s="422">
        <f t="shared" si="7"/>
        <v>1.4384535537298593</v>
      </c>
      <c r="K53" s="427">
        <v>572.79772454545457</v>
      </c>
      <c r="L53" s="427">
        <v>571.2508181818182</v>
      </c>
      <c r="M53" s="423" t="s">
        <v>1866</v>
      </c>
      <c r="N53" s="99">
        <f t="shared" si="11"/>
        <v>581.02650000000006</v>
      </c>
      <c r="O53" s="425">
        <f t="shared" si="4"/>
        <v>0.99910955236446186</v>
      </c>
      <c r="P53" s="422">
        <f t="shared" si="8"/>
        <v>569.7640890869792</v>
      </c>
      <c r="Q53" s="422">
        <f t="shared" si="9"/>
        <v>3.6045139279540144</v>
      </c>
    </row>
    <row r="54" spans="2:17">
      <c r="B54" s="419">
        <v>517.60261800000001</v>
      </c>
      <c r="C54" s="419">
        <v>516.18348800000001</v>
      </c>
      <c r="D54" s="423" t="s">
        <v>1833</v>
      </c>
      <c r="E54" s="99">
        <f t="shared" si="10"/>
        <v>513.928</v>
      </c>
      <c r="F54" s="425">
        <f t="shared" si="5"/>
        <v>0.39372730302037073</v>
      </c>
      <c r="G54" s="422">
        <f t="shared" si="6"/>
        <v>514.81956455255931</v>
      </c>
      <c r="H54" s="422">
        <f t="shared" si="7"/>
        <v>3.3067766548924853</v>
      </c>
      <c r="K54" s="427">
        <v>573.77133909090912</v>
      </c>
      <c r="L54" s="427">
        <v>571.98318090909083</v>
      </c>
      <c r="M54" s="423" t="s">
        <v>1867</v>
      </c>
      <c r="N54" s="99">
        <f t="shared" si="11"/>
        <v>581.02650000000006</v>
      </c>
      <c r="O54" s="425">
        <f t="shared" si="4"/>
        <v>0.99510075221544958</v>
      </c>
      <c r="P54" s="422">
        <f t="shared" si="8"/>
        <v>570.26458509904171</v>
      </c>
      <c r="Q54" s="422">
        <f t="shared" si="9"/>
        <v>4.1666653026091547</v>
      </c>
    </row>
    <row r="55" spans="2:17" ht="22.5">
      <c r="B55" s="419">
        <v>516.52595499999995</v>
      </c>
      <c r="C55" s="419">
        <v>515.41609100000005</v>
      </c>
      <c r="D55" s="423" t="s">
        <v>1834</v>
      </c>
      <c r="E55" s="99">
        <f t="shared" si="10"/>
        <v>513.928</v>
      </c>
      <c r="F55" s="425">
        <f t="shared" si="5"/>
        <v>0.43528032196836886</v>
      </c>
      <c r="G55" s="422">
        <f t="shared" si="6"/>
        <v>514.3494025831036</v>
      </c>
      <c r="H55" s="422">
        <f t="shared" si="7"/>
        <v>2.5861424713065624</v>
      </c>
      <c r="K55" s="427">
        <v>582.01747909090898</v>
      </c>
      <c r="L55" s="427">
        <v>577.73918272727269</v>
      </c>
      <c r="M55" s="423" t="s">
        <v>1868</v>
      </c>
      <c r="N55" s="99">
        <f t="shared" si="11"/>
        <v>581.02650000000006</v>
      </c>
      <c r="O55" s="425">
        <f t="shared" si="4"/>
        <v>0.77102164457675326</v>
      </c>
      <c r="P55" s="422">
        <f t="shared" si="8"/>
        <v>573.62731931415055</v>
      </c>
      <c r="Q55" s="422">
        <f t="shared" si="9"/>
        <v>9.9690447936298483</v>
      </c>
    </row>
    <row r="56" spans="2:17" ht="22.5">
      <c r="B56" s="419">
        <v>519.70821699999999</v>
      </c>
      <c r="C56" s="419">
        <v>518.33945600000004</v>
      </c>
      <c r="D56" s="423" t="s">
        <v>1835</v>
      </c>
      <c r="E56" s="99">
        <f t="shared" si="10"/>
        <v>513.928</v>
      </c>
      <c r="F56" s="425">
        <f t="shared" si="5"/>
        <v>0.16585023879992219</v>
      </c>
      <c r="G56" s="422">
        <f t="shared" si="6"/>
        <v>517.02394211343403</v>
      </c>
      <c r="H56" s="422">
        <f t="shared" si="7"/>
        <v>3.189409653045979</v>
      </c>
      <c r="K56" s="427">
        <v>579.68656545454553</v>
      </c>
      <c r="L56" s="427">
        <v>576.74309636363637</v>
      </c>
      <c r="M56" s="423" t="s">
        <v>1869</v>
      </c>
      <c r="N56" s="99">
        <f t="shared" si="11"/>
        <v>581.02650000000006</v>
      </c>
      <c r="O56" s="425">
        <f t="shared" si="4"/>
        <v>0.85012830382863203</v>
      </c>
      <c r="P56" s="422">
        <f t="shared" si="8"/>
        <v>573.91413318908008</v>
      </c>
      <c r="Q56" s="422">
        <f t="shared" si="9"/>
        <v>6.8587055972434179</v>
      </c>
    </row>
    <row r="57" spans="2:17">
      <c r="B57" s="419">
        <v>518.52005399999996</v>
      </c>
      <c r="C57" s="419">
        <v>517.23325799999998</v>
      </c>
      <c r="D57" s="423" t="s">
        <v>1836</v>
      </c>
      <c r="E57" s="99">
        <f t="shared" si="10"/>
        <v>513.928</v>
      </c>
      <c r="F57" s="425">
        <f t="shared" si="5"/>
        <v>0.24513787501867212</v>
      </c>
      <c r="G57" s="422">
        <f t="shared" si="6"/>
        <v>515.99652053657314</v>
      </c>
      <c r="H57" s="422">
        <f t="shared" si="7"/>
        <v>2.9984194347304203</v>
      </c>
      <c r="K57" s="427">
        <v>572.89537636363639</v>
      </c>
      <c r="L57" s="427">
        <v>570.79822999999999</v>
      </c>
      <c r="M57" s="423" t="s">
        <v>1870</v>
      </c>
      <c r="N57" s="99">
        <f t="shared" si="11"/>
        <v>581.02650000000006</v>
      </c>
      <c r="O57" s="425">
        <f t="shared" si="4"/>
        <v>0.99388723660474909</v>
      </c>
      <c r="P57" s="422">
        <f t="shared" si="8"/>
        <v>568.78266616999235</v>
      </c>
      <c r="Q57" s="422">
        <f t="shared" si="9"/>
        <v>4.8866521299426617</v>
      </c>
    </row>
    <row r="58" spans="2:17" ht="22.5">
      <c r="B58" s="419">
        <v>519.02977499999997</v>
      </c>
      <c r="C58" s="419">
        <v>517.55639500000007</v>
      </c>
      <c r="D58" s="423" t="s">
        <v>1837</v>
      </c>
      <c r="E58" s="99">
        <f t="shared" si="10"/>
        <v>513.928</v>
      </c>
      <c r="F58" s="425">
        <f t="shared" si="5"/>
        <v>0.25965933553183862</v>
      </c>
      <c r="G58" s="422">
        <f t="shared" si="6"/>
        <v>516.14033196913601</v>
      </c>
      <c r="H58" s="422">
        <f t="shared" si="7"/>
        <v>3.433186943962284</v>
      </c>
      <c r="K58" s="427">
        <v>573.65196090909092</v>
      </c>
      <c r="L58" s="427">
        <v>572.15514818181816</v>
      </c>
      <c r="M58" s="423" t="s">
        <v>1871</v>
      </c>
      <c r="N58" s="99">
        <f t="shared" si="11"/>
        <v>581.02650000000006</v>
      </c>
      <c r="O58" s="425">
        <f t="shared" si="4"/>
        <v>0.99844176236454873</v>
      </c>
      <c r="P58" s="422">
        <f t="shared" si="8"/>
        <v>570.71656399632775</v>
      </c>
      <c r="Q58" s="422">
        <f t="shared" si="9"/>
        <v>3.4877885629163727</v>
      </c>
    </row>
    <row r="59" spans="2:17" ht="22.5">
      <c r="B59" s="419">
        <v>518.44054800000004</v>
      </c>
      <c r="C59" s="419">
        <v>517.36061000000007</v>
      </c>
      <c r="D59" s="423" t="s">
        <v>1838</v>
      </c>
      <c r="E59" s="99">
        <f t="shared" si="10"/>
        <v>513.928</v>
      </c>
      <c r="F59" s="425">
        <f t="shared" si="5"/>
        <v>0.17064317775186977</v>
      </c>
      <c r="G59" s="422">
        <f t="shared" si="6"/>
        <v>516.32268341118709</v>
      </c>
      <c r="H59" s="422">
        <f t="shared" si="7"/>
        <v>2.5164105946116235</v>
      </c>
      <c r="K59" s="427">
        <v>573.14137909090914</v>
      </c>
      <c r="L59" s="427">
        <v>571.99235363636365</v>
      </c>
      <c r="M59" s="423" t="s">
        <v>1872</v>
      </c>
      <c r="N59" s="99">
        <f t="shared" si="11"/>
        <v>581.02650000000006</v>
      </c>
      <c r="O59" s="425">
        <f t="shared" si="4"/>
        <v>0.99992366753461126</v>
      </c>
      <c r="P59" s="422">
        <f t="shared" si="8"/>
        <v>570.88802721160982</v>
      </c>
      <c r="Q59" s="422">
        <f t="shared" si="9"/>
        <v>2.677394283094769</v>
      </c>
    </row>
    <row r="60" spans="2:17" ht="22.5">
      <c r="B60" s="419">
        <v>522.41921400000001</v>
      </c>
      <c r="C60" s="419">
        <v>521.00737800000002</v>
      </c>
      <c r="D60" s="423" t="s">
        <v>1839</v>
      </c>
      <c r="E60" s="99">
        <f t="shared" si="10"/>
        <v>513.928</v>
      </c>
      <c r="F60" s="425">
        <f t="shared" si="5"/>
        <v>4.0976325074634896E-2</v>
      </c>
      <c r="G60" s="422">
        <f t="shared" si="6"/>
        <v>519.65046480364663</v>
      </c>
      <c r="H60" s="422">
        <f t="shared" si="7"/>
        <v>3.2897805876394561</v>
      </c>
      <c r="K60" s="427">
        <v>579.73850000000004</v>
      </c>
      <c r="L60" s="427">
        <v>576.83958363636361</v>
      </c>
      <c r="M60" s="423" t="s">
        <v>1873</v>
      </c>
      <c r="N60" s="99">
        <f t="shared" si="11"/>
        <v>581.02650000000006</v>
      </c>
      <c r="O60" s="425">
        <f t="shared" si="4"/>
        <v>0.8490337020415728</v>
      </c>
      <c r="P60" s="422">
        <f t="shared" si="8"/>
        <v>574.05344001278195</v>
      </c>
      <c r="Q60" s="422">
        <f t="shared" si="9"/>
        <v>6.7548913459364508</v>
      </c>
    </row>
    <row r="61" spans="2:17">
      <c r="B61" s="419">
        <v>517.08883600000001</v>
      </c>
      <c r="C61" s="419">
        <v>515.92016000000001</v>
      </c>
      <c r="D61" s="423" t="s">
        <v>1840</v>
      </c>
      <c r="E61" s="99">
        <f t="shared" si="10"/>
        <v>513.928</v>
      </c>
      <c r="F61" s="425">
        <f t="shared" si="5"/>
        <v>0.37482815231208144</v>
      </c>
      <c r="G61" s="422">
        <f t="shared" si="6"/>
        <v>514.79694746918096</v>
      </c>
      <c r="H61" s="422">
        <f t="shared" si="7"/>
        <v>2.7231828753765748</v>
      </c>
      <c r="K61" s="427">
        <v>578.35906909090909</v>
      </c>
      <c r="L61" s="427">
        <v>574.5839881818182</v>
      </c>
      <c r="M61" s="423" t="s">
        <v>1874</v>
      </c>
      <c r="N61" s="99">
        <f t="shared" si="11"/>
        <v>581.02650000000006</v>
      </c>
      <c r="O61" s="425">
        <f t="shared" si="4"/>
        <v>0.87386635143809321</v>
      </c>
      <c r="P61" s="422">
        <f t="shared" si="8"/>
        <v>570.95576429260791</v>
      </c>
      <c r="Q61" s="422">
        <f t="shared" si="9"/>
        <v>8.7964805342090511</v>
      </c>
    </row>
    <row r="62" spans="2:17">
      <c r="B62" s="419">
        <v>517.94636800000001</v>
      </c>
      <c r="C62" s="419">
        <v>517.15368100000001</v>
      </c>
      <c r="D62" s="423" t="s">
        <v>1841</v>
      </c>
      <c r="E62" s="99">
        <f t="shared" si="10"/>
        <v>513.928</v>
      </c>
      <c r="F62" s="425">
        <f t="shared" si="5"/>
        <v>9.1116704718322492E-2</v>
      </c>
      <c r="G62" s="422">
        <f t="shared" si="6"/>
        <v>516.39183086239359</v>
      </c>
      <c r="H62" s="422">
        <f t="shared" si="7"/>
        <v>1.8470745218808498</v>
      </c>
      <c r="K62" s="427">
        <v>578.38316999999995</v>
      </c>
      <c r="L62" s="427">
        <v>575.57621909090904</v>
      </c>
      <c r="M62" s="423" t="s">
        <v>1875</v>
      </c>
      <c r="N62" s="99">
        <f t="shared" si="11"/>
        <v>581.02650000000006</v>
      </c>
      <c r="O62" s="425">
        <f t="shared" si="4"/>
        <v>0.89357431720813696</v>
      </c>
      <c r="P62" s="422">
        <f t="shared" si="8"/>
        <v>572.87846331044909</v>
      </c>
      <c r="Q62" s="422">
        <f t="shared" si="9"/>
        <v>6.5405986326912302</v>
      </c>
    </row>
    <row r="63" spans="2:17" ht="22.5">
      <c r="B63" s="419">
        <v>517.11619999999994</v>
      </c>
      <c r="C63" s="419">
        <v>515.71162199999992</v>
      </c>
      <c r="D63" s="424" t="s">
        <v>1842</v>
      </c>
      <c r="E63" s="99">
        <f t="shared" si="10"/>
        <v>513.928</v>
      </c>
      <c r="F63" s="425">
        <f t="shared" si="5"/>
        <v>0.4472908601899408</v>
      </c>
      <c r="G63" s="422">
        <f t="shared" si="6"/>
        <v>514.36168445519468</v>
      </c>
      <c r="H63" s="422">
        <f t="shared" si="7"/>
        <v>3.2728684055552635</v>
      </c>
      <c r="K63" s="427">
        <v>576.56075909090907</v>
      </c>
      <c r="L63" s="427">
        <v>574.5874</v>
      </c>
      <c r="M63" s="423" t="s">
        <v>1876</v>
      </c>
      <c r="N63" s="99">
        <f t="shared" si="11"/>
        <v>581.02650000000006</v>
      </c>
      <c r="O63" s="425">
        <f t="shared" si="4"/>
        <v>0.96506961901336019</v>
      </c>
      <c r="P63" s="422">
        <f t="shared" si="8"/>
        <v>572.69080790885175</v>
      </c>
      <c r="Q63" s="422">
        <f t="shared" si="9"/>
        <v>4.5982100114422169</v>
      </c>
    </row>
    <row r="64" spans="2:17">
      <c r="B64" s="419">
        <v>518.62069299999996</v>
      </c>
      <c r="C64" s="419">
        <v>516.57211699999993</v>
      </c>
      <c r="D64" s="424" t="s">
        <v>1843</v>
      </c>
      <c r="E64" s="99">
        <f t="shared" si="10"/>
        <v>513.928</v>
      </c>
      <c r="F64" s="425">
        <f t="shared" si="5"/>
        <v>0.44375508921524459</v>
      </c>
      <c r="G64" s="422">
        <f t="shared" si="6"/>
        <v>514.60323406449413</v>
      </c>
      <c r="H64" s="422">
        <f t="shared" si="7"/>
        <v>4.7734762090669163</v>
      </c>
      <c r="K64" s="427">
        <v>576.39350272727268</v>
      </c>
      <c r="L64" s="427">
        <v>573.96030090909085</v>
      </c>
      <c r="M64" s="423" t="s">
        <v>1877</v>
      </c>
      <c r="N64" s="99">
        <f t="shared" si="11"/>
        <v>581.02650000000006</v>
      </c>
      <c r="O64" s="425">
        <f t="shared" si="4"/>
        <v>0.95141894526834669</v>
      </c>
      <c r="P64" s="422">
        <f t="shared" si="8"/>
        <v>571.6217547489972</v>
      </c>
      <c r="Q64" s="422">
        <f t="shared" si="9"/>
        <v>5.6697095889775042</v>
      </c>
    </row>
    <row r="65" spans="2:17" ht="22.5">
      <c r="B65" s="419">
        <v>516.42314500000009</v>
      </c>
      <c r="C65" s="419">
        <v>515.32216600000004</v>
      </c>
      <c r="D65" s="423" t="s">
        <v>1844</v>
      </c>
      <c r="E65" s="99">
        <f t="shared" si="10"/>
        <v>513.928</v>
      </c>
      <c r="F65" s="425">
        <f t="shared" si="5"/>
        <v>0.44789622391528583</v>
      </c>
      <c r="G65" s="422">
        <f t="shared" si="6"/>
        <v>514.26401694160518</v>
      </c>
      <c r="H65" s="422">
        <f t="shared" si="7"/>
        <v>2.5654391456223582</v>
      </c>
      <c r="K65" s="427">
        <v>577.1218163636363</v>
      </c>
      <c r="L65" s="427">
        <v>573.19571818181817</v>
      </c>
      <c r="M65" s="423" t="s">
        <v>1878</v>
      </c>
      <c r="N65" s="99">
        <f t="shared" si="11"/>
        <v>581.02650000000006</v>
      </c>
      <c r="O65" s="425">
        <f t="shared" si="4"/>
        <v>0.89767930599354417</v>
      </c>
      <c r="P65" s="422">
        <f t="shared" si="8"/>
        <v>569.42235184671415</v>
      </c>
      <c r="Q65" s="422">
        <f t="shared" si="9"/>
        <v>9.1483724623199265</v>
      </c>
    </row>
    <row r="66" spans="2:17" ht="22.5">
      <c r="B66" s="419">
        <v>514.23186200000009</v>
      </c>
      <c r="C66" s="419">
        <v>513.064797</v>
      </c>
      <c r="D66" s="423" t="s">
        <v>1845</v>
      </c>
      <c r="E66" s="99">
        <f t="shared" si="10"/>
        <v>513.928</v>
      </c>
      <c r="F66" s="425">
        <f t="shared" si="5"/>
        <v>0.76726939440271369</v>
      </c>
      <c r="G66" s="422">
        <f t="shared" si="6"/>
        <v>511.94313279856141</v>
      </c>
      <c r="H66" s="422">
        <f t="shared" si="7"/>
        <v>2.7194290140737065</v>
      </c>
      <c r="K66" s="427">
        <v>578.54877363636365</v>
      </c>
      <c r="L66" s="427">
        <v>574.13675272727278</v>
      </c>
      <c r="M66" s="423" t="s">
        <v>1879</v>
      </c>
      <c r="N66" s="99">
        <f t="shared" si="11"/>
        <v>581.02650000000006</v>
      </c>
      <c r="O66" s="425">
        <f t="shared" si="4"/>
        <v>0.86051368889193902</v>
      </c>
      <c r="P66" s="422">
        <f t="shared" si="8"/>
        <v>569.89636687924769</v>
      </c>
      <c r="Q66" s="422">
        <f t="shared" si="9"/>
        <v>10.28064218435186</v>
      </c>
    </row>
    <row r="67" spans="2:17" ht="22.5">
      <c r="B67" s="419">
        <v>513.72122899999999</v>
      </c>
      <c r="C67" s="419">
        <v>512.70055100000002</v>
      </c>
      <c r="D67" s="423" t="s">
        <v>1846</v>
      </c>
      <c r="E67" s="99">
        <f t="shared" si="10"/>
        <v>513.928</v>
      </c>
      <c r="F67" s="425">
        <f t="shared" si="5"/>
        <v>0.82344166502635274</v>
      </c>
      <c r="G67" s="422">
        <f t="shared" si="6"/>
        <v>511.71957909715326</v>
      </c>
      <c r="H67" s="422">
        <f t="shared" si="7"/>
        <v>2.3783262862192198</v>
      </c>
      <c r="K67" s="427">
        <v>571.46045818181824</v>
      </c>
      <c r="L67" s="427">
        <v>570.19197181818186</v>
      </c>
      <c r="M67" s="423" t="s">
        <v>1880</v>
      </c>
      <c r="N67" s="99">
        <f t="shared" si="11"/>
        <v>581.02650000000006</v>
      </c>
      <c r="O67" s="425">
        <f t="shared" si="4"/>
        <v>0.99997729085309051</v>
      </c>
      <c r="P67" s="422">
        <f t="shared" si="8"/>
        <v>568.97283171535651</v>
      </c>
      <c r="Q67" s="422">
        <f t="shared" si="9"/>
        <v>2.9557553531545868</v>
      </c>
    </row>
    <row r="68" spans="2:17" ht="22.5">
      <c r="B68" s="419">
        <v>515.90659500000004</v>
      </c>
      <c r="C68" s="419">
        <v>514.76634899999999</v>
      </c>
      <c r="D68" s="423" t="s">
        <v>1847</v>
      </c>
      <c r="E68" s="99">
        <f t="shared" si="10"/>
        <v>513.928</v>
      </c>
      <c r="F68" s="425">
        <f t="shared" si="5"/>
        <v>0.53860939825525844</v>
      </c>
      <c r="G68" s="422">
        <f t="shared" si="6"/>
        <v>513.67046049418968</v>
      </c>
      <c r="H68" s="422">
        <f t="shared" si="7"/>
        <v>2.6569368934732585</v>
      </c>
      <c r="K68" s="427">
        <v>572.25998454545447</v>
      </c>
      <c r="L68" s="427">
        <v>570.06116363636363</v>
      </c>
      <c r="M68" s="423" t="s">
        <v>1881</v>
      </c>
      <c r="N68" s="99">
        <f t="shared" si="11"/>
        <v>581.02650000000006</v>
      </c>
      <c r="O68" s="425">
        <f t="shared" si="4"/>
        <v>0.99465448454241523</v>
      </c>
      <c r="P68" s="422">
        <f t="shared" si="8"/>
        <v>567.94788057235121</v>
      </c>
      <c r="Q68" s="422">
        <f t="shared" si="9"/>
        <v>5.123568419011006</v>
      </c>
    </row>
    <row r="69" spans="2:17" ht="22.5">
      <c r="B69" s="419">
        <v>517.35977800000001</v>
      </c>
      <c r="C69" s="419">
        <v>515.81657500000006</v>
      </c>
      <c r="D69" s="423" t="s">
        <v>1848</v>
      </c>
      <c r="E69" s="99">
        <f t="shared" si="10"/>
        <v>513.928</v>
      </c>
      <c r="F69" s="425">
        <f t="shared" si="5"/>
        <v>0.45511777332372627</v>
      </c>
      <c r="G69" s="422">
        <f t="shared" si="6"/>
        <v>514.33340520170054</v>
      </c>
      <c r="H69" s="422">
        <f t="shared" si="7"/>
        <v>3.5958845589621062</v>
      </c>
      <c r="K69" s="427">
        <v>571.0651918181818</v>
      </c>
      <c r="L69" s="427">
        <v>569.35816363636366</v>
      </c>
      <c r="M69" s="423" t="s">
        <v>1882</v>
      </c>
      <c r="N69" s="99">
        <f t="shared" si="11"/>
        <v>581.02650000000006</v>
      </c>
      <c r="O69" s="425">
        <f t="shared" si="4"/>
        <v>0.99959000826041744</v>
      </c>
      <c r="P69" s="422">
        <f t="shared" si="8"/>
        <v>567.71754173236343</v>
      </c>
      <c r="Q69" s="422">
        <f t="shared" si="9"/>
        <v>3.977620754180256</v>
      </c>
    </row>
    <row r="70" spans="2:17" ht="22.5">
      <c r="B70" s="419">
        <v>513.83287099999995</v>
      </c>
      <c r="C70" s="419">
        <v>512.82179700000006</v>
      </c>
      <c r="D70" s="423" t="s">
        <v>1849</v>
      </c>
      <c r="E70" s="99">
        <f t="shared" si="10"/>
        <v>513.928</v>
      </c>
      <c r="F70" s="425">
        <f t="shared" si="5"/>
        <v>0.81111145206264168</v>
      </c>
      <c r="G70" s="422">
        <f t="shared" si="6"/>
        <v>511.85005548534139</v>
      </c>
      <c r="H70" s="422">
        <f t="shared" si="7"/>
        <v>2.3559475873023787</v>
      </c>
      <c r="K70" s="427">
        <v>570.51471181818181</v>
      </c>
      <c r="L70" s="427">
        <v>568.93391818181817</v>
      </c>
      <c r="M70" s="423" t="s">
        <v>1883</v>
      </c>
      <c r="N70" s="99">
        <f t="shared" si="11"/>
        <v>581.02650000000006</v>
      </c>
      <c r="O70" s="425">
        <f t="shared" si="4"/>
        <v>0.99989022512592995</v>
      </c>
      <c r="P70" s="422">
        <f t="shared" si="8"/>
        <v>567.41462008636427</v>
      </c>
      <c r="Q70" s="422">
        <f t="shared" si="9"/>
        <v>3.6834761388526016</v>
      </c>
    </row>
    <row r="71" spans="2:17" ht="22.5">
      <c r="B71" s="419">
        <v>516.54539899999997</v>
      </c>
      <c r="C71" s="419">
        <v>515.45371</v>
      </c>
      <c r="D71" s="423" t="s">
        <v>1850</v>
      </c>
      <c r="E71" s="99">
        <f t="shared" si="10"/>
        <v>513.928</v>
      </c>
      <c r="F71" s="425">
        <f t="shared" si="5"/>
        <v>0.42570696617964393</v>
      </c>
      <c r="G71" s="422">
        <f t="shared" si="6"/>
        <v>514.40448954492319</v>
      </c>
      <c r="H71" s="422">
        <f t="shared" si="7"/>
        <v>2.5437921117888056</v>
      </c>
      <c r="K71" s="427">
        <v>576.0306609090909</v>
      </c>
      <c r="L71" s="427">
        <v>572.95746272727263</v>
      </c>
      <c r="M71" s="423" t="s">
        <v>1884</v>
      </c>
      <c r="N71" s="99">
        <f t="shared" si="11"/>
        <v>581.02650000000006</v>
      </c>
      <c r="O71" s="425">
        <f t="shared" si="4"/>
        <v>0.93813048155867096</v>
      </c>
      <c r="P71" s="422">
        <f t="shared" si="8"/>
        <v>570.00381714243247</v>
      </c>
      <c r="Q71" s="422">
        <f t="shared" si="9"/>
        <v>7.1609930052177884</v>
      </c>
    </row>
    <row r="72" spans="2:17">
      <c r="B72" s="419">
        <v>518.88800700000002</v>
      </c>
      <c r="C72" s="419">
        <v>517.86491999999998</v>
      </c>
      <c r="D72" s="424" t="s">
        <v>1851</v>
      </c>
      <c r="E72" s="99">
        <f t="shared" si="10"/>
        <v>513.928</v>
      </c>
      <c r="F72" s="425">
        <f t="shared" si="5"/>
        <v>0.10767805848696545</v>
      </c>
      <c r="G72" s="422">
        <f t="shared" si="6"/>
        <v>516.88163281131972</v>
      </c>
      <c r="H72" s="422">
        <f t="shared" si="7"/>
        <v>2.3839396020971337</v>
      </c>
      <c r="K72" s="427">
        <v>593.48938999999996</v>
      </c>
      <c r="L72" s="427">
        <v>591.84068545454545</v>
      </c>
      <c r="M72" s="423" t="s">
        <v>161</v>
      </c>
      <c r="N72" s="99">
        <f t="shared" si="11"/>
        <v>581.02650000000006</v>
      </c>
      <c r="O72" s="425">
        <f t="shared" si="4"/>
        <v>8.1423543096485369E-3</v>
      </c>
      <c r="P72" s="422">
        <f t="shared" si="8"/>
        <v>590.25611829900117</v>
      </c>
      <c r="Q72" s="422">
        <f t="shared" si="9"/>
        <v>3.8417183075011496</v>
      </c>
    </row>
    <row r="73" spans="2:17">
      <c r="B73" s="419">
        <v>514.23186200000009</v>
      </c>
      <c r="C73" s="419">
        <v>512.49673399999995</v>
      </c>
      <c r="D73" s="423" t="s">
        <v>1852</v>
      </c>
      <c r="E73" s="99">
        <f t="shared" si="10"/>
        <v>513.928</v>
      </c>
      <c r="F73" s="425">
        <f t="shared" si="5"/>
        <v>0.77830031006309031</v>
      </c>
      <c r="G73" s="422">
        <f t="shared" si="6"/>
        <v>510.8291054081788</v>
      </c>
      <c r="H73" s="422">
        <f t="shared" si="7"/>
        <v>4.0430973650411071</v>
      </c>
      <c r="K73" s="427">
        <v>588.00630636363633</v>
      </c>
      <c r="L73" s="427">
        <v>586.55432181818185</v>
      </c>
      <c r="M73" s="423" t="s">
        <v>1885</v>
      </c>
      <c r="N73" s="99">
        <f t="shared" si="11"/>
        <v>581.02650000000006</v>
      </c>
      <c r="O73" s="425">
        <f t="shared" si="4"/>
        <v>0.11097179727025402</v>
      </c>
      <c r="P73" s="422">
        <f t="shared" si="8"/>
        <v>585.15882192256481</v>
      </c>
      <c r="Q73" s="422">
        <f t="shared" si="9"/>
        <v>3.3833324629692587</v>
      </c>
    </row>
    <row r="74" spans="2:17">
      <c r="B74" s="419">
        <v>515.18432899999993</v>
      </c>
      <c r="C74" s="419">
        <v>513.25605700000006</v>
      </c>
      <c r="D74" s="423" t="s">
        <v>1853</v>
      </c>
      <c r="E74" s="99">
        <f t="shared" si="10"/>
        <v>513.928</v>
      </c>
      <c r="F74" s="425">
        <f t="shared" si="5"/>
        <v>0.71294588127320013</v>
      </c>
      <c r="G74" s="422">
        <f t="shared" si="6"/>
        <v>511.40279803581547</v>
      </c>
      <c r="H74" s="422">
        <f t="shared" si="7"/>
        <v>4.4931506161397916</v>
      </c>
      <c r="K74" s="427">
        <v>576.65332363636367</v>
      </c>
      <c r="L74" s="427">
        <v>573.26219909090912</v>
      </c>
      <c r="M74" s="428" t="s">
        <v>1886</v>
      </c>
      <c r="N74" s="99">
        <f t="shared" si="11"/>
        <v>581.02650000000006</v>
      </c>
      <c r="O74" s="425">
        <f t="shared" si="4"/>
        <v>0.91850131729782092</v>
      </c>
      <c r="P74" s="422">
        <f t="shared" si="8"/>
        <v>570.00299501465304</v>
      </c>
      <c r="Q74" s="422">
        <f t="shared" si="9"/>
        <v>7.9018070795078783</v>
      </c>
    </row>
    <row r="75" spans="2:17">
      <c r="B75" s="419">
        <v>515.47490700000003</v>
      </c>
      <c r="C75" s="419">
        <v>514.21194100000002</v>
      </c>
      <c r="D75" s="423" t="s">
        <v>1854</v>
      </c>
      <c r="E75" s="99">
        <f t="shared" si="10"/>
        <v>513.928</v>
      </c>
      <c r="F75" s="425">
        <f t="shared" si="5"/>
        <v>0.6239909545625113</v>
      </c>
      <c r="G75" s="422">
        <f t="shared" si="6"/>
        <v>512.99810650934694</v>
      </c>
      <c r="H75" s="422">
        <f t="shared" si="7"/>
        <v>2.9428921132827681</v>
      </c>
      <c r="P75" s="422"/>
    </row>
    <row r="76" spans="2:17" ht="22.5">
      <c r="B76" s="419">
        <v>513.45567199999994</v>
      </c>
      <c r="C76" s="419">
        <v>511.996196</v>
      </c>
      <c r="D76" s="423" t="s">
        <v>1855</v>
      </c>
      <c r="E76" s="99">
        <f t="shared" si="10"/>
        <v>513.928</v>
      </c>
      <c r="F76" s="425">
        <f t="shared" si="5"/>
        <v>0.83658253997027809</v>
      </c>
      <c r="G76" s="422">
        <f t="shared" si="6"/>
        <v>510.59349608006528</v>
      </c>
      <c r="H76" s="422">
        <f t="shared" si="7"/>
        <v>3.4007886276631991</v>
      </c>
    </row>
    <row r="77" spans="2:17">
      <c r="B77" s="419">
        <v>513.16920700000003</v>
      </c>
      <c r="C77" s="419">
        <v>511.79088200000001</v>
      </c>
      <c r="D77" s="423" t="s">
        <v>1856</v>
      </c>
      <c r="E77" s="99">
        <f t="shared" si="10"/>
        <v>513.928</v>
      </c>
      <c r="F77" s="425">
        <f t="shared" si="5"/>
        <v>0.85945647376162704</v>
      </c>
      <c r="G77" s="422">
        <f t="shared" si="6"/>
        <v>510.46617616917848</v>
      </c>
      <c r="H77" s="422">
        <f t="shared" si="7"/>
        <v>3.211695146219697</v>
      </c>
    </row>
    <row r="78" spans="2:17">
      <c r="B78" s="419">
        <v>519.36496599999998</v>
      </c>
      <c r="C78" s="419">
        <v>518.71442400000001</v>
      </c>
      <c r="D78" s="424" t="s">
        <v>1857</v>
      </c>
      <c r="E78" s="99">
        <f t="shared" si="10"/>
        <v>513.928</v>
      </c>
      <c r="F78" s="425">
        <f t="shared" si="5"/>
        <v>3.0245491770237993E-3</v>
      </c>
      <c r="G78" s="422">
        <f t="shared" si="6"/>
        <v>518.08918918194604</v>
      </c>
      <c r="H78" s="422">
        <f t="shared" si="7"/>
        <v>1.5158562630815957</v>
      </c>
    </row>
    <row r="79" spans="2:17">
      <c r="B79" s="419">
        <v>517.55639500000007</v>
      </c>
      <c r="C79" s="419">
        <v>516.63394700000003</v>
      </c>
      <c r="D79" s="424" t="s">
        <v>1858</v>
      </c>
      <c r="E79" s="99">
        <f t="shared" si="10"/>
        <v>513.928</v>
      </c>
      <c r="F79" s="425">
        <f t="shared" si="5"/>
        <v>0.19865172837536735</v>
      </c>
      <c r="G79" s="422">
        <f t="shared" si="6"/>
        <v>515.74738378433631</v>
      </c>
      <c r="H79" s="422">
        <f t="shared" si="7"/>
        <v>2.1494362826184887</v>
      </c>
    </row>
    <row r="80" spans="2:17">
      <c r="B80" s="419">
        <v>527.30575099999999</v>
      </c>
      <c r="C80" s="419">
        <v>526.30859899999996</v>
      </c>
      <c r="D80" s="423" t="s">
        <v>161</v>
      </c>
      <c r="E80" s="99">
        <f t="shared" si="10"/>
        <v>513.928</v>
      </c>
      <c r="F80" s="425">
        <f t="shared" si="5"/>
        <v>4.4177245931323812E-7</v>
      </c>
      <c r="G80" s="422">
        <f t="shared" si="6"/>
        <v>525.3502378960402</v>
      </c>
      <c r="H80" s="422">
        <f t="shared" si="7"/>
        <v>2.323507328419141</v>
      </c>
    </row>
    <row r="81" spans="2:17">
      <c r="B81" s="419">
        <v>524.70392800000002</v>
      </c>
      <c r="C81" s="419">
        <v>524.10577999999998</v>
      </c>
      <c r="D81" s="424" t="s">
        <v>1859</v>
      </c>
      <c r="E81" s="99">
        <f t="shared" si="10"/>
        <v>513.928</v>
      </c>
      <c r="F81" s="425">
        <f t="shared" si="5"/>
        <v>2.7921431655531835E-12</v>
      </c>
      <c r="G81" s="422">
        <f t="shared" si="6"/>
        <v>523.53090096690232</v>
      </c>
      <c r="H81" s="422">
        <f t="shared" si="7"/>
        <v>1.3937707204912588</v>
      </c>
    </row>
    <row r="83" spans="2:17">
      <c r="B83" s="549" t="s">
        <v>1912</v>
      </c>
      <c r="C83" s="549"/>
      <c r="D83" s="549"/>
      <c r="E83" s="549"/>
      <c r="F83" s="549"/>
      <c r="G83" s="549"/>
      <c r="H83" s="549"/>
      <c r="K83" s="549" t="s">
        <v>1926</v>
      </c>
      <c r="L83" s="549"/>
      <c r="M83" s="549"/>
      <c r="N83" s="549"/>
      <c r="O83" s="549"/>
      <c r="P83" s="549"/>
      <c r="Q83" s="549"/>
    </row>
    <row r="84" spans="2:17" ht="22.5">
      <c r="B84" s="427">
        <v>574.23564999999996</v>
      </c>
      <c r="C84" s="427">
        <v>571.85977600000001</v>
      </c>
      <c r="D84" s="420" t="s">
        <v>1831</v>
      </c>
      <c r="E84" s="99">
        <f>O13</f>
        <v>580.37850000000003</v>
      </c>
      <c r="F84" s="421">
        <f t="shared" ref="F84:F117" si="12">_xlfn.NORM.DIST(E84,G84,H84,TRUE)</f>
        <v>0.97448423428725417</v>
      </c>
      <c r="G84" s="422">
        <f>B84-$B$48*H84</f>
        <v>569.5763275091889</v>
      </c>
      <c r="H84" s="422">
        <f>(B84-C84)/($B$48-$C$48)</f>
        <v>5.5361275416388205</v>
      </c>
      <c r="K84" s="427">
        <v>635.29570289999992</v>
      </c>
      <c r="L84" s="427">
        <v>632.45072129999994</v>
      </c>
      <c r="M84" s="420" t="s">
        <v>1914</v>
      </c>
      <c r="N84" s="99">
        <f>O19</f>
        <v>644.86500000000001</v>
      </c>
      <c r="O84" s="421">
        <f t="shared" ref="O84:O95" si="13">_xlfn.NORM.DIST(N84,P84,Q84,TRUE)</f>
        <v>0.9888472477422996</v>
      </c>
      <c r="P84" s="422">
        <f t="shared" ref="P84" si="14">K84-$B$48*Q84</f>
        <v>629.71641428670489</v>
      </c>
      <c r="Q84" s="422">
        <f t="shared" ref="Q84" si="15">(K84-L84)/($B$48-$C$48)</f>
        <v>6.6292156028543143</v>
      </c>
    </row>
    <row r="85" spans="2:17" ht="22.5">
      <c r="B85" s="427">
        <v>574.418453</v>
      </c>
      <c r="C85" s="427">
        <v>571.45800800000006</v>
      </c>
      <c r="D85" s="423" t="s">
        <v>1887</v>
      </c>
      <c r="E85" s="99">
        <f>E84</f>
        <v>580.37850000000003</v>
      </c>
      <c r="F85" s="421">
        <f t="shared" si="12"/>
        <v>0.95595999577961699</v>
      </c>
      <c r="G85" s="422">
        <f t="shared" ref="G85:G116" si="16">B85-$B$48*H85</f>
        <v>568.61272930787277</v>
      </c>
      <c r="H85" s="422">
        <f t="shared" ref="H85:H116" si="17">(B85-C85)/($B$48-$C$48)</f>
        <v>6.8982619027805789</v>
      </c>
      <c r="K85" s="427">
        <v>637.24092099999996</v>
      </c>
      <c r="L85" s="427">
        <v>634.64003990000003</v>
      </c>
      <c r="M85" s="423" t="s">
        <v>1915</v>
      </c>
      <c r="N85" s="99">
        <f>N84</f>
        <v>644.86500000000001</v>
      </c>
      <c r="O85" s="421">
        <f t="shared" si="13"/>
        <v>0.98211936798227784</v>
      </c>
      <c r="P85" s="422">
        <f t="shared" ref="P85:P95" si="18">K85-$B$48*Q85</f>
        <v>632.1403374652017</v>
      </c>
      <c r="Q85" s="422">
        <f t="shared" ref="Q85:Q95" si="19">(K85-L85)/($B$48-$C$48)</f>
        <v>6.0604263905567946</v>
      </c>
    </row>
    <row r="86" spans="2:17">
      <c r="B86" s="427">
        <v>573.32752100000005</v>
      </c>
      <c r="C86" s="427">
        <v>571.70422899999994</v>
      </c>
      <c r="D86" s="423" t="s">
        <v>1888</v>
      </c>
      <c r="E86" s="99">
        <f t="shared" ref="E86:E117" si="20">E85</f>
        <v>580.37850000000003</v>
      </c>
      <c r="F86" s="421">
        <f t="shared" si="12"/>
        <v>0.99659222730503061</v>
      </c>
      <c r="G86" s="422">
        <f t="shared" si="16"/>
        <v>570.1440857989943</v>
      </c>
      <c r="H86" s="422">
        <f t="shared" si="17"/>
        <v>3.7825034279270393</v>
      </c>
      <c r="K86" s="427">
        <v>636.96086689999993</v>
      </c>
      <c r="L86" s="427">
        <v>634.32522200000005</v>
      </c>
      <c r="M86" s="423" t="s">
        <v>1916</v>
      </c>
      <c r="N86" s="99">
        <f>N85</f>
        <v>644.86500000000001</v>
      </c>
      <c r="O86" s="421">
        <f t="shared" si="13"/>
        <v>0.98335794551847755</v>
      </c>
      <c r="P86" s="422">
        <f t="shared" si="18"/>
        <v>631.79210813570478</v>
      </c>
      <c r="Q86" s="422">
        <f t="shared" si="19"/>
        <v>6.1414310358501698</v>
      </c>
    </row>
    <row r="87" spans="2:17" ht="22.5">
      <c r="B87" s="427">
        <v>572.56348800000001</v>
      </c>
      <c r="C87" s="427">
        <v>571.10935200000006</v>
      </c>
      <c r="D87" s="423" t="s">
        <v>1889</v>
      </c>
      <c r="E87" s="99">
        <f t="shared" si="20"/>
        <v>580.37850000000003</v>
      </c>
      <c r="F87" s="421">
        <f t="shared" si="12"/>
        <v>0.99917821040917998</v>
      </c>
      <c r="G87" s="422">
        <f t="shared" si="16"/>
        <v>569.71178434505111</v>
      </c>
      <c r="H87" s="422">
        <f t="shared" si="17"/>
        <v>3.3883456609602955</v>
      </c>
      <c r="K87" s="427">
        <v>645.81090459999996</v>
      </c>
      <c r="L87" s="427">
        <v>642.55533270000001</v>
      </c>
      <c r="M87" s="423" t="s">
        <v>1917</v>
      </c>
      <c r="N87" s="99">
        <f t="shared" ref="N87:N95" si="21">N86</f>
        <v>644.86500000000001</v>
      </c>
      <c r="O87" s="421">
        <f t="shared" si="13"/>
        <v>0.76329122723008758</v>
      </c>
      <c r="P87" s="422">
        <f t="shared" si="18"/>
        <v>639.42640804247105</v>
      </c>
      <c r="Q87" s="422">
        <f t="shared" si="19"/>
        <v>7.5859499533121282</v>
      </c>
    </row>
    <row r="88" spans="2:17">
      <c r="B88" s="427">
        <v>577.38128799999993</v>
      </c>
      <c r="C88" s="427">
        <v>574.85349799999995</v>
      </c>
      <c r="D88" s="423" t="s">
        <v>1862</v>
      </c>
      <c r="E88" s="99">
        <f t="shared" si="20"/>
        <v>580.37850000000003</v>
      </c>
      <c r="F88" s="421">
        <f t="shared" si="12"/>
        <v>0.91156831569367369</v>
      </c>
      <c r="G88" s="422">
        <f t="shared" si="16"/>
        <v>572.42404329803026</v>
      </c>
      <c r="H88" s="422">
        <f t="shared" si="17"/>
        <v>5.8901136333321409</v>
      </c>
      <c r="K88" s="427">
        <v>638.52094249999993</v>
      </c>
      <c r="L88" s="427">
        <v>635.25081450000005</v>
      </c>
      <c r="M88" s="423" t="s">
        <v>1918</v>
      </c>
      <c r="N88" s="99">
        <f t="shared" si="21"/>
        <v>644.86500000000001</v>
      </c>
      <c r="O88" s="421">
        <f t="shared" si="13"/>
        <v>0.9529532854224998</v>
      </c>
      <c r="P88" s="422">
        <f t="shared" si="18"/>
        <v>632.10789999933252</v>
      </c>
      <c r="Q88" s="422">
        <f t="shared" si="19"/>
        <v>7.6198677562379133</v>
      </c>
    </row>
    <row r="89" spans="2:17" ht="22.5">
      <c r="B89" s="427">
        <v>574.43196999999998</v>
      </c>
      <c r="C89" s="427">
        <v>572.43393900000001</v>
      </c>
      <c r="D89" s="423" t="s">
        <v>1863</v>
      </c>
      <c r="E89" s="99">
        <f t="shared" si="20"/>
        <v>580.37850000000003</v>
      </c>
      <c r="F89" s="421">
        <f t="shared" si="12"/>
        <v>0.98294967258960386</v>
      </c>
      <c r="G89" s="422">
        <f t="shared" si="16"/>
        <v>570.51363477867187</v>
      </c>
      <c r="H89" s="422">
        <f t="shared" si="17"/>
        <v>4.655699101950777</v>
      </c>
      <c r="K89" s="427">
        <v>636.25595329999999</v>
      </c>
      <c r="L89" s="427">
        <v>633.10038740000005</v>
      </c>
      <c r="M89" s="423" t="s">
        <v>1919</v>
      </c>
      <c r="N89" s="99">
        <f t="shared" si="21"/>
        <v>644.86500000000001</v>
      </c>
      <c r="O89" s="421">
        <f t="shared" si="13"/>
        <v>0.97791398631528015</v>
      </c>
      <c r="P89" s="422">
        <f t="shared" si="18"/>
        <v>630.06757834025609</v>
      </c>
      <c r="Q89" s="422">
        <f t="shared" si="19"/>
        <v>7.3529216147179168</v>
      </c>
    </row>
    <row r="90" spans="2:17" ht="22.5">
      <c r="B90" s="427">
        <v>575.19081300000005</v>
      </c>
      <c r="C90" s="427">
        <v>573.60374899999999</v>
      </c>
      <c r="D90" s="423" t="s">
        <v>1864</v>
      </c>
      <c r="E90" s="99">
        <f t="shared" si="20"/>
        <v>580.37850000000003</v>
      </c>
      <c r="F90" s="421">
        <f t="shared" si="12"/>
        <v>0.98759743611543327</v>
      </c>
      <c r="G90" s="422">
        <f t="shared" si="16"/>
        <v>572.07842446863981</v>
      </c>
      <c r="H90" s="422">
        <f t="shared" si="17"/>
        <v>3.6980869864075068</v>
      </c>
      <c r="K90" s="427">
        <v>637.03066139999999</v>
      </c>
      <c r="L90" s="427">
        <v>634.07006080000008</v>
      </c>
      <c r="M90" s="423" t="s">
        <v>1920</v>
      </c>
      <c r="N90" s="99">
        <f t="shared" si="21"/>
        <v>644.86500000000001</v>
      </c>
      <c r="O90" s="421">
        <f t="shared" si="13"/>
        <v>0.9759938201322218</v>
      </c>
      <c r="P90" s="422">
        <f t="shared" si="18"/>
        <v>631.22463256097546</v>
      </c>
      <c r="Q90" s="422">
        <f t="shared" si="19"/>
        <v>6.898624473121143</v>
      </c>
    </row>
    <row r="91" spans="2:17" ht="22.5">
      <c r="B91" s="427">
        <v>573.06273999999996</v>
      </c>
      <c r="C91" s="427">
        <v>570.82990900000004</v>
      </c>
      <c r="D91" s="423" t="s">
        <v>1890</v>
      </c>
      <c r="E91" s="99">
        <f t="shared" si="20"/>
        <v>580.37850000000003</v>
      </c>
      <c r="F91" s="421">
        <f t="shared" si="12"/>
        <v>0.98770350052814138</v>
      </c>
      <c r="G91" s="422">
        <f t="shared" si="16"/>
        <v>568.68393889502556</v>
      </c>
      <c r="H91" s="422">
        <f t="shared" si="17"/>
        <v>5.2028168139071109</v>
      </c>
      <c r="K91" s="427">
        <v>636.7259368</v>
      </c>
      <c r="L91" s="427">
        <v>633.83533790000001</v>
      </c>
      <c r="M91" s="423" t="s">
        <v>1921</v>
      </c>
      <c r="N91" s="99">
        <f t="shared" si="21"/>
        <v>644.86500000000001</v>
      </c>
      <c r="O91" s="421">
        <f t="shared" si="13"/>
        <v>0.97981789598728997</v>
      </c>
      <c r="P91" s="422">
        <f t="shared" si="18"/>
        <v>631.05718817667912</v>
      </c>
      <c r="Q91" s="422">
        <f t="shared" si="19"/>
        <v>6.7355104614643357</v>
      </c>
    </row>
    <row r="92" spans="2:17" ht="22.5">
      <c r="B92" s="427">
        <v>577.82794899999999</v>
      </c>
      <c r="C92" s="427">
        <v>574.060699</v>
      </c>
      <c r="D92" s="423" t="s">
        <v>1891</v>
      </c>
      <c r="E92" s="99">
        <f t="shared" si="20"/>
        <v>580.37850000000003</v>
      </c>
      <c r="F92" s="421">
        <f t="shared" si="12"/>
        <v>0.87121961909646828</v>
      </c>
      <c r="G92" s="422">
        <f t="shared" si="16"/>
        <v>570.44000138429806</v>
      </c>
      <c r="H92" s="422">
        <f t="shared" si="17"/>
        <v>8.7782333916862587</v>
      </c>
      <c r="K92" s="427">
        <v>643.53077109999992</v>
      </c>
      <c r="L92" s="427">
        <v>640.64585360000001</v>
      </c>
      <c r="M92" s="423" t="s">
        <v>1922</v>
      </c>
      <c r="N92" s="99">
        <f t="shared" si="21"/>
        <v>644.86500000000001</v>
      </c>
      <c r="O92" s="421">
        <f t="shared" si="13"/>
        <v>0.85085330058900799</v>
      </c>
      <c r="P92" s="422">
        <f t="shared" si="18"/>
        <v>637.87316426062876</v>
      </c>
      <c r="Q92" s="422">
        <f t="shared" si="19"/>
        <v>6.7222719837439415</v>
      </c>
    </row>
    <row r="93" spans="2:17">
      <c r="B93" s="427">
        <v>575.12091700000008</v>
      </c>
      <c r="C93" s="427">
        <v>573.05664400000001</v>
      </c>
      <c r="D93" s="423" t="s">
        <v>1874</v>
      </c>
      <c r="E93" s="99">
        <f t="shared" si="20"/>
        <v>580.37850000000003</v>
      </c>
      <c r="F93" s="421">
        <f t="shared" si="12"/>
        <v>0.97348410117924444</v>
      </c>
      <c r="G93" s="422">
        <f t="shared" si="16"/>
        <v>571.07267470429144</v>
      </c>
      <c r="H93" s="422">
        <f t="shared" si="17"/>
        <v>4.8100524728003293</v>
      </c>
      <c r="K93" s="427">
        <v>640.79595119999999</v>
      </c>
      <c r="L93" s="427">
        <v>639.16058799999996</v>
      </c>
      <c r="M93" s="423" t="s">
        <v>1923</v>
      </c>
      <c r="N93" s="99">
        <f t="shared" si="21"/>
        <v>644.86500000000001</v>
      </c>
      <c r="O93" s="421">
        <f t="shared" si="13"/>
        <v>0.97189707640885648</v>
      </c>
      <c r="P93" s="422">
        <f t="shared" si="18"/>
        <v>637.5888431890512</v>
      </c>
      <c r="Q93" s="422">
        <f t="shared" si="19"/>
        <v>3.8106310570774933</v>
      </c>
    </row>
    <row r="94" spans="2:17" ht="22.5">
      <c r="B94" s="427">
        <v>572.23486100000002</v>
      </c>
      <c r="C94" s="427">
        <v>571.22220700000003</v>
      </c>
      <c r="D94" s="423" t="s">
        <v>1892</v>
      </c>
      <c r="E94" s="99">
        <f t="shared" si="20"/>
        <v>580.37850000000003</v>
      </c>
      <c r="F94" s="421">
        <f t="shared" si="12"/>
        <v>0.99999118060722403</v>
      </c>
      <c r="G94" s="422">
        <f t="shared" si="16"/>
        <v>570.24894695000842</v>
      </c>
      <c r="H94" s="422">
        <f t="shared" si="17"/>
        <v>2.3596292141547974</v>
      </c>
      <c r="K94" s="427">
        <v>657.00008809999997</v>
      </c>
      <c r="L94" s="427">
        <v>656.31025539999996</v>
      </c>
      <c r="M94" s="423" t="s">
        <v>1924</v>
      </c>
      <c r="N94" s="99">
        <f t="shared" si="21"/>
        <v>644.86500000000001</v>
      </c>
      <c r="O94" s="421">
        <f t="shared" si="13"/>
        <v>9.8757109344000004E-12</v>
      </c>
      <c r="P94" s="422">
        <f t="shared" si="18"/>
        <v>655.64725835650052</v>
      </c>
      <c r="Q94" s="422">
        <f t="shared" si="19"/>
        <v>1.6074092353353775</v>
      </c>
    </row>
    <row r="95" spans="2:17" ht="22.5">
      <c r="B95" s="427">
        <v>572.597848</v>
      </c>
      <c r="C95" s="427">
        <v>571.25619900000004</v>
      </c>
      <c r="D95" s="423" t="s">
        <v>1893</v>
      </c>
      <c r="E95" s="99">
        <f t="shared" si="20"/>
        <v>580.37850000000003</v>
      </c>
      <c r="F95" s="421">
        <f t="shared" si="12"/>
        <v>0.99956646580030195</v>
      </c>
      <c r="G95" s="422">
        <f t="shared" si="16"/>
        <v>569.96674241086771</v>
      </c>
      <c r="H95" s="422">
        <f t="shared" si="17"/>
        <v>3.1262348003775084</v>
      </c>
      <c r="K95" s="427">
        <v>631.05500990000007</v>
      </c>
      <c r="L95" s="427">
        <v>628.20026109999992</v>
      </c>
      <c r="M95" s="423" t="s">
        <v>1925</v>
      </c>
      <c r="N95" s="99">
        <f t="shared" si="21"/>
        <v>644.86500000000001</v>
      </c>
      <c r="O95" s="421">
        <f t="shared" si="13"/>
        <v>0.99823685472994117</v>
      </c>
      <c r="P95" s="422">
        <f t="shared" si="18"/>
        <v>625.45656684727214</v>
      </c>
      <c r="Q95" s="422">
        <f t="shared" si="19"/>
        <v>6.6519745812031807</v>
      </c>
    </row>
    <row r="96" spans="2:17">
      <c r="B96" s="427">
        <v>576.69812200000001</v>
      </c>
      <c r="C96" s="427">
        <v>574.81259</v>
      </c>
      <c r="D96" s="423" t="s">
        <v>1873</v>
      </c>
      <c r="E96" s="99">
        <f t="shared" si="20"/>
        <v>580.37850000000003</v>
      </c>
      <c r="F96" s="421">
        <f t="shared" si="12"/>
        <v>0.95345289070034267</v>
      </c>
      <c r="G96" s="422">
        <f t="shared" si="16"/>
        <v>573.00040837766812</v>
      </c>
      <c r="H96" s="422">
        <f t="shared" si="17"/>
        <v>4.3935602796451327</v>
      </c>
    </row>
    <row r="97" spans="2:17" ht="22.5">
      <c r="B97" s="427">
        <v>575.684078</v>
      </c>
      <c r="C97" s="427">
        <v>574.32589199999995</v>
      </c>
      <c r="D97" s="423" t="s">
        <v>1894</v>
      </c>
      <c r="E97" s="99">
        <f t="shared" si="20"/>
        <v>580.37850000000003</v>
      </c>
      <c r="F97" s="421">
        <f t="shared" si="12"/>
        <v>0.98996293663042501</v>
      </c>
      <c r="G97" s="422">
        <f t="shared" si="16"/>
        <v>573.02054172808278</v>
      </c>
      <c r="H97" s="422">
        <f t="shared" si="17"/>
        <v>3.164768384715968</v>
      </c>
    </row>
    <row r="98" spans="2:17" ht="22.5">
      <c r="B98" s="427">
        <v>575.76192600000002</v>
      </c>
      <c r="C98" s="427">
        <v>573.26915099999997</v>
      </c>
      <c r="D98" s="423" t="s">
        <v>1895</v>
      </c>
      <c r="E98" s="99">
        <f t="shared" si="20"/>
        <v>580.37850000000003</v>
      </c>
      <c r="F98" s="421">
        <f t="shared" si="12"/>
        <v>0.94912353991730269</v>
      </c>
      <c r="G98" s="422">
        <f t="shared" si="16"/>
        <v>570.87334915542328</v>
      </c>
      <c r="H98" s="422">
        <f t="shared" si="17"/>
        <v>5.8085236559721878</v>
      </c>
      <c r="K98" s="549" t="s">
        <v>1927</v>
      </c>
      <c r="L98" s="549"/>
      <c r="M98" s="549"/>
      <c r="N98" s="549"/>
      <c r="O98" s="549"/>
      <c r="P98" s="549"/>
      <c r="Q98" s="549"/>
    </row>
    <row r="99" spans="2:17" ht="22.5">
      <c r="B99" s="427">
        <v>589.50102400000003</v>
      </c>
      <c r="C99" s="427">
        <v>588.18461500000001</v>
      </c>
      <c r="D99" s="423" t="s">
        <v>1896</v>
      </c>
      <c r="E99" s="99">
        <f t="shared" si="20"/>
        <v>580.37850000000003</v>
      </c>
      <c r="F99" s="421">
        <f t="shared" si="12"/>
        <v>1.6487712915667311E-2</v>
      </c>
      <c r="G99" s="422">
        <f t="shared" si="16"/>
        <v>586.91941653226127</v>
      </c>
      <c r="H99" s="422">
        <f t="shared" si="17"/>
        <v>3.0674219764859076</v>
      </c>
      <c r="K99" s="427">
        <v>861.6766407440258</v>
      </c>
      <c r="L99" s="427">
        <v>859.50317496613502</v>
      </c>
      <c r="M99" s="420" t="s">
        <v>1928</v>
      </c>
      <c r="N99" s="99">
        <f>M19</f>
        <v>878.3747699966392</v>
      </c>
      <c r="O99" s="421">
        <f t="shared" ref="O99:O122" si="22">_xlfn.NORM.DIST(N99,P99,Q99,TRUE)</f>
        <v>0.99998253777195445</v>
      </c>
      <c r="P99" s="422">
        <f t="shared" ref="P99" si="23">K99-$B$48*Q99</f>
        <v>857.41426067591829</v>
      </c>
      <c r="Q99" s="422">
        <f t="shared" ref="Q99" si="24">(K99-L99)/($B$48-$C$48)</f>
        <v>5.0644873228928988</v>
      </c>
    </row>
    <row r="100" spans="2:17">
      <c r="B100" s="427">
        <v>587.10857142857139</v>
      </c>
      <c r="C100" s="427">
        <v>585.94500000000005</v>
      </c>
      <c r="D100" s="423" t="s">
        <v>1897</v>
      </c>
      <c r="E100" s="99">
        <f t="shared" si="20"/>
        <v>580.37850000000003</v>
      </c>
      <c r="F100" s="421">
        <f t="shared" si="12"/>
        <v>5.0438185639242385E-2</v>
      </c>
      <c r="G100" s="422">
        <f t="shared" si="16"/>
        <v>584.82669346416435</v>
      </c>
      <c r="H100" s="422">
        <f t="shared" si="17"/>
        <v>2.7112884910470738</v>
      </c>
      <c r="K100" s="427">
        <v>860.78408600236685</v>
      </c>
      <c r="L100" s="427">
        <v>858.59271168428415</v>
      </c>
      <c r="M100" s="423" t="s">
        <v>1929</v>
      </c>
      <c r="N100" s="99">
        <f t="shared" ref="N100:N122" si="25">N99</f>
        <v>878.3747699966392</v>
      </c>
      <c r="O100" s="421">
        <f t="shared" si="22"/>
        <v>0.99999092757773966</v>
      </c>
      <c r="P100" s="422">
        <f t="shared" ref="P100:P122" si="26">K100-$B$48*Q100</f>
        <v>856.48658552631946</v>
      </c>
      <c r="Q100" s="422">
        <f t="shared" ref="Q100:Q122" si="27">(K100-L100)/($B$48-$C$48)</f>
        <v>5.1062167928003879</v>
      </c>
    </row>
    <row r="101" spans="2:17" ht="22.5">
      <c r="B101" s="427">
        <v>578.53044399999999</v>
      </c>
      <c r="C101" s="427">
        <v>575.283545</v>
      </c>
      <c r="D101" s="423" t="s">
        <v>1851</v>
      </c>
      <c r="E101" s="99">
        <f t="shared" si="20"/>
        <v>580.37850000000003</v>
      </c>
      <c r="F101" s="421">
        <f t="shared" si="12"/>
        <v>0.86123563740966469</v>
      </c>
      <c r="G101" s="422">
        <f t="shared" si="16"/>
        <v>572.16295585202067</v>
      </c>
      <c r="H101" s="422">
        <f t="shared" si="17"/>
        <v>7.5657408510804078</v>
      </c>
      <c r="K101" s="427">
        <v>861.84174301881023</v>
      </c>
      <c r="L101" s="427">
        <v>859.86423446531307</v>
      </c>
      <c r="M101" s="423" t="s">
        <v>1930</v>
      </c>
      <c r="N101" s="99">
        <f t="shared" si="25"/>
        <v>878.3747699966392</v>
      </c>
      <c r="O101" s="421">
        <f t="shared" si="22"/>
        <v>0.99999527986208481</v>
      </c>
      <c r="P101" s="422">
        <f t="shared" si="26"/>
        <v>857.9636543326759</v>
      </c>
      <c r="Q101" s="422">
        <f t="shared" si="27"/>
        <v>4.6078788550412115</v>
      </c>
    </row>
    <row r="102" spans="2:17">
      <c r="B102" s="427">
        <v>569.19658000000004</v>
      </c>
      <c r="C102" s="427">
        <v>567.34097999999994</v>
      </c>
      <c r="D102" s="423" t="s">
        <v>1833</v>
      </c>
      <c r="E102" s="99">
        <f t="shared" si="20"/>
        <v>580.37850000000003</v>
      </c>
      <c r="F102" s="421">
        <f t="shared" si="12"/>
        <v>0.99969569177231266</v>
      </c>
      <c r="G102" s="422">
        <f t="shared" si="16"/>
        <v>565.55756597234131</v>
      </c>
      <c r="H102" s="422">
        <f t="shared" si="17"/>
        <v>4.3238144220887653</v>
      </c>
      <c r="K102" s="427">
        <v>861.74951369279984</v>
      </c>
      <c r="L102" s="427">
        <v>859.53314934982313</v>
      </c>
      <c r="M102" s="423" t="s">
        <v>1931</v>
      </c>
      <c r="N102" s="99">
        <f t="shared" si="25"/>
        <v>878.3747699966392</v>
      </c>
      <c r="O102" s="421">
        <f t="shared" si="22"/>
        <v>0.99997554712226</v>
      </c>
      <c r="P102" s="422">
        <f t="shared" si="26"/>
        <v>857.40300532111712</v>
      </c>
      <c r="Q102" s="422">
        <f t="shared" si="27"/>
        <v>5.1644471388044133</v>
      </c>
    </row>
    <row r="103" spans="2:17" ht="22.5">
      <c r="B103" s="427">
        <v>573.955825</v>
      </c>
      <c r="C103" s="427">
        <v>572.877025</v>
      </c>
      <c r="D103" s="423" t="s">
        <v>1898</v>
      </c>
      <c r="E103" s="99">
        <f t="shared" si="20"/>
        <v>580.37850000000003</v>
      </c>
      <c r="F103" s="421">
        <f t="shared" si="12"/>
        <v>0.99965889378471007</v>
      </c>
      <c r="G103" s="422">
        <f t="shared" si="16"/>
        <v>571.84019214106593</v>
      </c>
      <c r="H103" s="422">
        <f t="shared" si="17"/>
        <v>2.513758891220697</v>
      </c>
      <c r="K103" s="427">
        <v>861.56722216015464</v>
      </c>
      <c r="L103" s="427">
        <v>859.84296738707985</v>
      </c>
      <c r="M103" s="423" t="s">
        <v>1932</v>
      </c>
      <c r="N103" s="99">
        <f t="shared" si="25"/>
        <v>878.3747699966392</v>
      </c>
      <c r="O103" s="421">
        <f t="shared" si="22"/>
        <v>0.99999974819590276</v>
      </c>
      <c r="P103" s="422">
        <f t="shared" si="26"/>
        <v>858.18578903530215</v>
      </c>
      <c r="Q103" s="422">
        <f t="shared" si="27"/>
        <v>4.0177611851561688</v>
      </c>
    </row>
    <row r="104" spans="2:17" ht="22.5">
      <c r="B104" s="427">
        <v>582.22214500000007</v>
      </c>
      <c r="C104" s="427">
        <v>581.43133599999999</v>
      </c>
      <c r="D104" s="423" t="s">
        <v>1899</v>
      </c>
      <c r="E104" s="99">
        <f t="shared" si="20"/>
        <v>580.37850000000003</v>
      </c>
      <c r="F104" s="421">
        <f t="shared" si="12"/>
        <v>0.43687682086705504</v>
      </c>
      <c r="G104" s="422">
        <f t="shared" si="16"/>
        <v>580.67129080502332</v>
      </c>
      <c r="H104" s="422">
        <f t="shared" si="17"/>
        <v>1.8426985122428163</v>
      </c>
      <c r="K104" s="427">
        <v>872.30698484365712</v>
      </c>
      <c r="L104" s="427">
        <v>869.3268499414894</v>
      </c>
      <c r="M104" s="423" t="s">
        <v>1933</v>
      </c>
      <c r="N104" s="99">
        <f t="shared" si="25"/>
        <v>878.3747699966392</v>
      </c>
      <c r="O104" s="421">
        <f t="shared" si="22"/>
        <v>0.95686590427482887</v>
      </c>
      <c r="P104" s="422">
        <f t="shared" si="26"/>
        <v>866.46264731762619</v>
      </c>
      <c r="Q104" s="422">
        <f t="shared" si="27"/>
        <v>6.9441422018550432</v>
      </c>
    </row>
    <row r="105" spans="2:17" ht="22.5">
      <c r="B105" s="427">
        <v>572.23486100000002</v>
      </c>
      <c r="C105" s="427">
        <v>571.23143500000003</v>
      </c>
      <c r="D105" s="423" t="s">
        <v>1900</v>
      </c>
      <c r="E105" s="99">
        <f t="shared" si="20"/>
        <v>580.37850000000003</v>
      </c>
      <c r="F105" s="421">
        <f t="shared" si="12"/>
        <v>0.99999235946027099</v>
      </c>
      <c r="G105" s="422">
        <f t="shared" si="16"/>
        <v>570.2670439652311</v>
      </c>
      <c r="H105" s="422">
        <f t="shared" si="17"/>
        <v>2.338126649223204</v>
      </c>
      <c r="K105" s="427">
        <v>871.056952378392</v>
      </c>
      <c r="L105" s="427">
        <v>867.86467344687583</v>
      </c>
      <c r="M105" s="423" t="s">
        <v>1934</v>
      </c>
      <c r="N105" s="99">
        <f t="shared" si="25"/>
        <v>878.3747699966392</v>
      </c>
      <c r="O105" s="421">
        <f t="shared" si="22"/>
        <v>0.96602976177180588</v>
      </c>
      <c r="P105" s="422">
        <f t="shared" si="26"/>
        <v>864.79657955451501</v>
      </c>
      <c r="Q105" s="422">
        <f t="shared" si="27"/>
        <v>7.438468249309671</v>
      </c>
    </row>
    <row r="106" spans="2:17" ht="22.5">
      <c r="B106" s="427">
        <v>571.32799</v>
      </c>
      <c r="C106" s="427">
        <v>569.80416400000001</v>
      </c>
      <c r="D106" s="423" t="s">
        <v>1901</v>
      </c>
      <c r="E106" s="99">
        <f t="shared" si="20"/>
        <v>580.37850000000003</v>
      </c>
      <c r="F106" s="421">
        <f t="shared" si="12"/>
        <v>0.99965121713382721</v>
      </c>
      <c r="G106" s="422">
        <f t="shared" si="16"/>
        <v>568.33961740369114</v>
      </c>
      <c r="H106" s="422">
        <f t="shared" si="17"/>
        <v>3.5507333668643213</v>
      </c>
      <c r="K106" s="427">
        <v>866.85281935199941</v>
      </c>
      <c r="L106" s="427">
        <v>864.46986646720654</v>
      </c>
      <c r="M106" s="423" t="s">
        <v>1935</v>
      </c>
      <c r="N106" s="99">
        <f t="shared" si="25"/>
        <v>878.3747699966392</v>
      </c>
      <c r="O106" s="421">
        <f t="shared" si="22"/>
        <v>0.99823103888515574</v>
      </c>
      <c r="P106" s="422">
        <f t="shared" si="26"/>
        <v>862.17961447217044</v>
      </c>
      <c r="Q106" s="422">
        <f t="shared" si="27"/>
        <v>5.5526223595736779</v>
      </c>
    </row>
    <row r="107" spans="2:17" ht="22.5">
      <c r="B107" s="427">
        <v>568.82737999999995</v>
      </c>
      <c r="C107" s="427">
        <v>567.27092999999991</v>
      </c>
      <c r="D107" s="423" t="s">
        <v>1902</v>
      </c>
      <c r="E107" s="99">
        <f t="shared" si="20"/>
        <v>580.37850000000003</v>
      </c>
      <c r="F107" s="421">
        <f t="shared" si="12"/>
        <v>0.99997170514471378</v>
      </c>
      <c r="G107" s="422">
        <f t="shared" si="16"/>
        <v>565.77502853236183</v>
      </c>
      <c r="H107" s="422">
        <f t="shared" si="17"/>
        <v>3.626751970931176</v>
      </c>
      <c r="K107" s="427">
        <v>864.08656491265594</v>
      </c>
      <c r="L107" s="427">
        <v>862.75121538315238</v>
      </c>
      <c r="M107" s="423" t="s">
        <v>1936</v>
      </c>
      <c r="N107" s="99">
        <f t="shared" si="25"/>
        <v>878.3747699966392</v>
      </c>
      <c r="O107" s="421">
        <f t="shared" si="22"/>
        <v>0.99999997238611427</v>
      </c>
      <c r="P107" s="422">
        <f t="shared" si="26"/>
        <v>861.46781320448031</v>
      </c>
      <c r="Q107" s="422">
        <f t="shared" si="27"/>
        <v>3.1115561296597565</v>
      </c>
    </row>
    <row r="108" spans="2:17">
      <c r="B108" s="549" t="s">
        <v>1913</v>
      </c>
      <c r="C108" s="549"/>
      <c r="D108" s="549"/>
      <c r="E108" s="549"/>
      <c r="F108" s="549"/>
      <c r="G108" s="549"/>
      <c r="H108" s="549"/>
      <c r="K108" s="427">
        <v>868.92843472363609</v>
      </c>
      <c r="L108" s="427">
        <v>865.81023513841376</v>
      </c>
      <c r="M108" s="423" t="s">
        <v>1937</v>
      </c>
      <c r="N108" s="99">
        <f t="shared" si="25"/>
        <v>878.3747699966392</v>
      </c>
      <c r="O108" s="421">
        <f t="shared" si="22"/>
        <v>0.98389204021904131</v>
      </c>
      <c r="P108" s="422">
        <f t="shared" si="26"/>
        <v>862.81333878072655</v>
      </c>
      <c r="Q108" s="422">
        <f t="shared" si="27"/>
        <v>7.2658527363304684</v>
      </c>
    </row>
    <row r="109" spans="2:17" ht="22.5">
      <c r="B109" s="417">
        <v>0.8</v>
      </c>
      <c r="C109" s="417">
        <v>0.66</v>
      </c>
      <c r="D109" s="429" t="s">
        <v>1903</v>
      </c>
      <c r="E109" s="99"/>
      <c r="F109" s="421"/>
      <c r="G109" s="422"/>
      <c r="H109" s="422"/>
      <c r="K109" s="427">
        <v>864.37900620033759</v>
      </c>
      <c r="L109" s="427">
        <v>861.93020105663652</v>
      </c>
      <c r="M109" s="423" t="s">
        <v>1938</v>
      </c>
      <c r="N109" s="99">
        <f t="shared" si="25"/>
        <v>878.3747699966392</v>
      </c>
      <c r="O109" s="421">
        <f t="shared" si="22"/>
        <v>0.99950685287729113</v>
      </c>
      <c r="P109" s="422">
        <f t="shared" si="26"/>
        <v>859.57665856672554</v>
      </c>
      <c r="Q109" s="422">
        <f t="shared" si="27"/>
        <v>5.7060675777211012</v>
      </c>
    </row>
    <row r="110" spans="2:17">
      <c r="B110" s="427">
        <v>509.36599999999999</v>
      </c>
      <c r="C110" s="427">
        <v>506.274</v>
      </c>
      <c r="D110" s="420" t="s">
        <v>1904</v>
      </c>
      <c r="E110" s="99">
        <f>B19</f>
        <v>511.428</v>
      </c>
      <c r="F110" s="421">
        <f t="shared" si="12"/>
        <v>0.87030185154865136</v>
      </c>
      <c r="G110" s="422">
        <f t="shared" si="16"/>
        <v>503.30228401944379</v>
      </c>
      <c r="H110" s="422">
        <f t="shared" si="17"/>
        <v>7.2048039410959852</v>
      </c>
      <c r="K110" s="427">
        <v>865.41904151743233</v>
      </c>
      <c r="L110" s="427">
        <v>863.12078946734005</v>
      </c>
      <c r="M110" s="423" t="s">
        <v>1939</v>
      </c>
      <c r="N110" s="99">
        <f t="shared" si="25"/>
        <v>878.3747699966392</v>
      </c>
      <c r="O110" s="421">
        <f t="shared" si="22"/>
        <v>0.99944465584354425</v>
      </c>
      <c r="P110" s="422">
        <f t="shared" si="26"/>
        <v>860.91194330155565</v>
      </c>
      <c r="Q110" s="422">
        <f t="shared" si="27"/>
        <v>5.3552572536018506</v>
      </c>
    </row>
    <row r="111" spans="2:17">
      <c r="B111" s="427">
        <v>506.50599999999997</v>
      </c>
      <c r="C111" s="427">
        <v>504.62</v>
      </c>
      <c r="D111" s="423" t="s">
        <v>1905</v>
      </c>
      <c r="E111" s="99">
        <f t="shared" si="20"/>
        <v>511.428</v>
      </c>
      <c r="F111" s="421">
        <f t="shared" si="12"/>
        <v>0.9750965831265711</v>
      </c>
      <c r="G111" s="422">
        <f t="shared" si="16"/>
        <v>502.80736858365816</v>
      </c>
      <c r="H111" s="422">
        <f t="shared" si="17"/>
        <v>4.3946507868392173</v>
      </c>
      <c r="K111" s="427">
        <v>890.74896198892236</v>
      </c>
      <c r="L111" s="427">
        <v>888.82350748559452</v>
      </c>
      <c r="M111" s="423" t="s">
        <v>1924</v>
      </c>
      <c r="N111" s="99">
        <f t="shared" si="25"/>
        <v>878.3747699966392</v>
      </c>
      <c r="O111" s="421">
        <f t="shared" si="22"/>
        <v>2.7655767057261131E-2</v>
      </c>
      <c r="P111" s="422">
        <f t="shared" si="26"/>
        <v>886.97295641270534</v>
      </c>
      <c r="Q111" s="422">
        <f t="shared" si="27"/>
        <v>4.4865854443653035</v>
      </c>
    </row>
    <row r="112" spans="2:17">
      <c r="B112" s="427">
        <v>507.32799999999997</v>
      </c>
      <c r="C112" s="427">
        <v>505.63200000000006</v>
      </c>
      <c r="D112" s="423" t="s">
        <v>1906</v>
      </c>
      <c r="E112" s="99">
        <f t="shared" si="20"/>
        <v>511.428</v>
      </c>
      <c r="F112" s="421">
        <f t="shared" si="12"/>
        <v>0.96988394558827173</v>
      </c>
      <c r="G112" s="422">
        <f t="shared" si="16"/>
        <v>504.00197726292919</v>
      </c>
      <c r="H112" s="422">
        <f t="shared" si="17"/>
        <v>3.9519235071469025</v>
      </c>
      <c r="K112" s="427">
        <v>862.92904118186846</v>
      </c>
      <c r="L112" s="427">
        <v>861.12591237773017</v>
      </c>
      <c r="M112" s="423" t="s">
        <v>1940</v>
      </c>
      <c r="N112" s="99">
        <f t="shared" si="25"/>
        <v>878.3747699966392</v>
      </c>
      <c r="O112" s="421">
        <f t="shared" si="22"/>
        <v>0.99999687602035969</v>
      </c>
      <c r="P112" s="422">
        <f t="shared" si="26"/>
        <v>859.39292832784042</v>
      </c>
      <c r="Q112" s="422">
        <f t="shared" si="27"/>
        <v>4.2015490020566792</v>
      </c>
    </row>
    <row r="113" spans="2:17">
      <c r="B113" s="427">
        <v>506.23</v>
      </c>
      <c r="C113" s="427">
        <v>503.73</v>
      </c>
      <c r="D113" s="423" t="s">
        <v>1907</v>
      </c>
      <c r="E113" s="99">
        <f t="shared" si="20"/>
        <v>511.428</v>
      </c>
      <c r="F113" s="421">
        <f t="shared" si="12"/>
        <v>0.95853446078002136</v>
      </c>
      <c r="G113" s="422">
        <f t="shared" si="16"/>
        <v>501.32725422011947</v>
      </c>
      <c r="H113" s="422">
        <f t="shared" si="17"/>
        <v>5.8253589433182578</v>
      </c>
      <c r="K113" s="427">
        <v>864.3491436204821</v>
      </c>
      <c r="L113" s="427">
        <v>862.75861084772544</v>
      </c>
      <c r="M113" s="423" t="s">
        <v>1941</v>
      </c>
      <c r="N113" s="99">
        <f t="shared" si="25"/>
        <v>878.3747699966392</v>
      </c>
      <c r="O113" s="421">
        <f t="shared" si="22"/>
        <v>0.99999813620883959</v>
      </c>
      <c r="P113" s="422">
        <f t="shared" si="26"/>
        <v>861.22995248472432</v>
      </c>
      <c r="Q113" s="422">
        <f t="shared" si="27"/>
        <v>3.7061697249675185</v>
      </c>
    </row>
    <row r="114" spans="2:17">
      <c r="B114" s="427">
        <v>507.65800000000002</v>
      </c>
      <c r="C114" s="427">
        <v>505.35599999999999</v>
      </c>
      <c r="D114" s="423" t="s">
        <v>1908</v>
      </c>
      <c r="E114" s="99">
        <f t="shared" si="20"/>
        <v>511.428</v>
      </c>
      <c r="F114" s="421">
        <f t="shared" si="12"/>
        <v>0.93876107076392723</v>
      </c>
      <c r="G114" s="422">
        <f t="shared" si="16"/>
        <v>503.143551685886</v>
      </c>
      <c r="H114" s="422">
        <f t="shared" si="17"/>
        <v>5.3639905150075009</v>
      </c>
      <c r="K114" s="427">
        <v>866.55638617268107</v>
      </c>
      <c r="L114" s="427">
        <v>861.91045265911237</v>
      </c>
      <c r="M114" s="423" t="s">
        <v>1942</v>
      </c>
      <c r="N114" s="99">
        <f t="shared" si="25"/>
        <v>878.3747699966392</v>
      </c>
      <c r="O114" s="421">
        <f t="shared" si="22"/>
        <v>0.97340154309905091</v>
      </c>
      <c r="P114" s="422">
        <f t="shared" si="26"/>
        <v>857.44525380177924</v>
      </c>
      <c r="Q114" s="422">
        <f t="shared" si="27"/>
        <v>10.825692137331794</v>
      </c>
    </row>
    <row r="115" spans="2:17">
      <c r="B115" s="427">
        <v>505.87200000000001</v>
      </c>
      <c r="C115" s="427">
        <v>504.18200000000002</v>
      </c>
      <c r="D115" s="423" t="s">
        <v>1909</v>
      </c>
      <c r="E115" s="99">
        <f t="shared" si="20"/>
        <v>511.428</v>
      </c>
      <c r="F115" s="421">
        <f t="shared" si="12"/>
        <v>0.98785497693320568</v>
      </c>
      <c r="G115" s="422">
        <f t="shared" si="16"/>
        <v>502.5577438528008</v>
      </c>
      <c r="H115" s="422">
        <f t="shared" si="17"/>
        <v>3.9379426456831368</v>
      </c>
      <c r="K115" s="427">
        <v>869.86657314335218</v>
      </c>
      <c r="L115" s="427">
        <v>866.51761728066731</v>
      </c>
      <c r="M115" s="423" t="s">
        <v>1943</v>
      </c>
      <c r="N115" s="99">
        <f t="shared" si="25"/>
        <v>878.3747699966392</v>
      </c>
      <c r="O115" s="421">
        <f t="shared" si="22"/>
        <v>0.97331529457258081</v>
      </c>
      <c r="P115" s="422">
        <f t="shared" si="26"/>
        <v>863.29894145423839</v>
      </c>
      <c r="Q115" s="422">
        <f t="shared" si="27"/>
        <v>7.8035479941877783</v>
      </c>
    </row>
    <row r="116" spans="2:17" ht="22.5">
      <c r="B116" s="427">
        <v>508.78999999999996</v>
      </c>
      <c r="C116" s="427">
        <v>506.33</v>
      </c>
      <c r="D116" s="423" t="s">
        <v>1910</v>
      </c>
      <c r="E116" s="99">
        <f t="shared" si="20"/>
        <v>511.428</v>
      </c>
      <c r="F116" s="421">
        <f t="shared" si="12"/>
        <v>0.90351313017921231</v>
      </c>
      <c r="G116" s="422">
        <f t="shared" si="16"/>
        <v>503.96569815259755</v>
      </c>
      <c r="H116" s="422">
        <f t="shared" si="17"/>
        <v>5.7321532002251177</v>
      </c>
      <c r="K116" s="427">
        <v>872.14586160227543</v>
      </c>
      <c r="L116" s="427">
        <v>868.81449978506271</v>
      </c>
      <c r="M116" s="423" t="s">
        <v>1944</v>
      </c>
      <c r="N116" s="99">
        <f t="shared" si="25"/>
        <v>878.3747699966392</v>
      </c>
      <c r="O116" s="421">
        <f t="shared" si="22"/>
        <v>0.94991724750339268</v>
      </c>
      <c r="P116" s="422">
        <f t="shared" si="26"/>
        <v>865.61273356603749</v>
      </c>
      <c r="Q116" s="422">
        <f t="shared" si="27"/>
        <v>7.7625513421316406</v>
      </c>
    </row>
    <row r="117" spans="2:17">
      <c r="B117" s="427">
        <v>507.38199999999995</v>
      </c>
      <c r="C117" s="427">
        <v>505.67999999999995</v>
      </c>
      <c r="D117" s="428" t="s">
        <v>1911</v>
      </c>
      <c r="E117" s="99">
        <f t="shared" si="20"/>
        <v>511.428</v>
      </c>
      <c r="F117" s="421">
        <f t="shared" si="12"/>
        <v>0.96868557578622816</v>
      </c>
      <c r="G117" s="422">
        <f t="shared" ref="G117" si="28">B117-$B$48*H117</f>
        <v>504.04421067305731</v>
      </c>
      <c r="H117" s="422">
        <f t="shared" ref="H117" si="29">(B117-C117)/($B$48-$C$48)</f>
        <v>3.9659043686110658</v>
      </c>
      <c r="K117" s="427">
        <v>876.87890263465329</v>
      </c>
      <c r="L117" s="427">
        <v>872.35330474071759</v>
      </c>
      <c r="M117" s="423" t="s">
        <v>1945</v>
      </c>
      <c r="N117" s="99">
        <f t="shared" si="25"/>
        <v>878.3747699966392</v>
      </c>
      <c r="O117" s="421">
        <f t="shared" si="22"/>
        <v>0.83731262657164063</v>
      </c>
      <c r="P117" s="422">
        <f t="shared" si="26"/>
        <v>868.00376024428147</v>
      </c>
      <c r="Q117" s="422">
        <f t="shared" si="27"/>
        <v>10.545292866120233</v>
      </c>
    </row>
    <row r="118" spans="2:17">
      <c r="K118" s="427">
        <v>875.78839933021584</v>
      </c>
      <c r="L118" s="427">
        <v>871.93290420869505</v>
      </c>
      <c r="M118" s="423" t="s">
        <v>1946</v>
      </c>
      <c r="N118" s="99">
        <f t="shared" si="25"/>
        <v>878.3747699966392</v>
      </c>
      <c r="O118" s="421">
        <f t="shared" si="22"/>
        <v>0.87065907144997245</v>
      </c>
      <c r="P118" s="422">
        <f t="shared" si="26"/>
        <v>868.22739435566143</v>
      </c>
      <c r="Q118" s="422">
        <f t="shared" si="27"/>
        <v>8.9838571948284169</v>
      </c>
    </row>
    <row r="119" spans="2:17" ht="22.5">
      <c r="K119" s="427">
        <v>875.50772635256476</v>
      </c>
      <c r="L119" s="427">
        <v>871.33590107763803</v>
      </c>
      <c r="M119" s="423" t="s">
        <v>1947</v>
      </c>
      <c r="N119" s="99">
        <f t="shared" si="25"/>
        <v>878.3747699966392</v>
      </c>
      <c r="O119" s="421">
        <f t="shared" si="22"/>
        <v>0.87213796356802864</v>
      </c>
      <c r="P119" s="422">
        <f t="shared" si="26"/>
        <v>867.32636684814634</v>
      </c>
      <c r="Q119" s="422">
        <f t="shared" si="27"/>
        <v>9.720951870102235</v>
      </c>
    </row>
    <row r="120" spans="2:17" ht="22.5">
      <c r="K120" s="427">
        <v>877.49413915650553</v>
      </c>
      <c r="L120" s="427">
        <v>873.9065664647062</v>
      </c>
      <c r="M120" s="423" t="s">
        <v>1948</v>
      </c>
      <c r="N120" s="99">
        <f t="shared" si="25"/>
        <v>878.3747699966392</v>
      </c>
      <c r="O120" s="421">
        <f t="shared" si="22"/>
        <v>0.82817179539885089</v>
      </c>
      <c r="P120" s="422">
        <f t="shared" si="26"/>
        <v>870.45855640661205</v>
      </c>
      <c r="Q120" s="422">
        <f t="shared" si="27"/>
        <v>8.3595594659910173</v>
      </c>
    </row>
    <row r="121" spans="2:17">
      <c r="K121" s="427">
        <v>869.65440628532781</v>
      </c>
      <c r="L121" s="427">
        <v>865.78484857786873</v>
      </c>
      <c r="M121" s="423" t="s">
        <v>1949</v>
      </c>
      <c r="N121" s="99">
        <f t="shared" si="25"/>
        <v>878.3747699966392</v>
      </c>
      <c r="O121" s="421">
        <f t="shared" si="22"/>
        <v>0.96475616255856245</v>
      </c>
      <c r="P121" s="422">
        <f t="shared" si="26"/>
        <v>862.06582319722816</v>
      </c>
      <c r="Q121" s="422">
        <f t="shared" si="27"/>
        <v>9.0166250391331388</v>
      </c>
    </row>
    <row r="122" spans="2:17">
      <c r="K122" s="427">
        <v>867.86681342583256</v>
      </c>
      <c r="L122" s="427">
        <v>863.15221011430492</v>
      </c>
      <c r="M122" s="423" t="s">
        <v>1950</v>
      </c>
      <c r="N122" s="99">
        <f t="shared" si="25"/>
        <v>878.3747699966392</v>
      </c>
      <c r="O122" s="421">
        <f t="shared" si="22"/>
        <v>0.96392205287852428</v>
      </c>
      <c r="P122" s="422">
        <f t="shared" si="26"/>
        <v>858.62101283007144</v>
      </c>
      <c r="Q122" s="422">
        <f t="shared" si="27"/>
        <v>10.985702626002164</v>
      </c>
    </row>
  </sheetData>
  <sheetProtection algorithmName="SHA-512" hashValue="i8Z4F60zjVbdR6aPN9NcXWZOZKyOXQGeOQo7x2RJ2O68NKgLzZmEyVcxIwxD2lq3gBE7j/oEF7/xiOovwOg4sA==" saltValue="RQPLppuRy2Ia3AXIX+nzEQ==" spinCount="100000" sheet="1" objects="1" scenarios="1" selectLockedCells="1" selectUnlockedCells="1"/>
  <mergeCells count="29">
    <mergeCell ref="B3:I3"/>
    <mergeCell ref="K3:R3"/>
    <mergeCell ref="T3:AA3"/>
    <mergeCell ref="B6:E6"/>
    <mergeCell ref="B12:E12"/>
    <mergeCell ref="B36:E36"/>
    <mergeCell ref="K12:N12"/>
    <mergeCell ref="O12:R12"/>
    <mergeCell ref="K18:N18"/>
    <mergeCell ref="O18:R18"/>
    <mergeCell ref="B18:E18"/>
    <mergeCell ref="F18:I18"/>
    <mergeCell ref="B24:E24"/>
    <mergeCell ref="F24:I24"/>
    <mergeCell ref="B30:E30"/>
    <mergeCell ref="F30:I30"/>
    <mergeCell ref="T18:W18"/>
    <mergeCell ref="K24:N24"/>
    <mergeCell ref="K30:N30"/>
    <mergeCell ref="O30:R30"/>
    <mergeCell ref="K36:N36"/>
    <mergeCell ref="O36:R36"/>
    <mergeCell ref="T36:W36"/>
    <mergeCell ref="B46:H46"/>
    <mergeCell ref="J46:P46"/>
    <mergeCell ref="B83:H83"/>
    <mergeCell ref="B108:H108"/>
    <mergeCell ref="K83:Q83"/>
    <mergeCell ref="K98:Q98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"/>
  <sheetViews>
    <sheetView topLeftCell="DL1" workbookViewId="0">
      <selection sqref="A1:DK1048576"/>
    </sheetView>
  </sheetViews>
  <sheetFormatPr defaultRowHeight="16.5"/>
  <cols>
    <col min="1" max="10" width="0" hidden="1" customWidth="1"/>
    <col min="11" max="11" width="10.5" hidden="1" customWidth="1"/>
    <col min="12" max="115" width="0" hidden="1" customWidth="1"/>
  </cols>
  <sheetData>
    <row r="1" spans="1:115">
      <c r="A1" s="61" t="s">
        <v>16</v>
      </c>
      <c r="B1" s="61" t="str">
        <f>CONCATENATE(ROUND(B3*100,2),"%","~",ROUND(B4*100,2),"%")</f>
        <v>1.5%~1.6%</v>
      </c>
      <c r="C1" s="61" t="s">
        <v>17</v>
      </c>
      <c r="D1" s="61" t="str">
        <f>CONCATENATE(ROUND(D3*100,2),"%","~",ROUND(D4*100,2),"%")</f>
        <v>0.95%~1%</v>
      </c>
      <c r="E1" s="61" t="s">
        <v>18</v>
      </c>
      <c r="F1" s="61" t="str">
        <f>CONCATENATE(ROUND(F3*100,2),"%","~",ROUND(F4*100,2),"%")</f>
        <v>1%~1.1%</v>
      </c>
      <c r="G1" s="61" t="s">
        <v>19</v>
      </c>
      <c r="H1" s="61" t="str">
        <f>CONCATENATE(ROUND(H3*100,2),"%","~",ROUND(H4*100,2),"%")</f>
        <v>1.8%~1.9%</v>
      </c>
      <c r="I1" s="61" t="s">
        <v>20</v>
      </c>
      <c r="J1" s="61" t="str">
        <f>CONCATENATE(ROUND(J3*100,2),"%","~",ROUND(J4*100,2),"%")</f>
        <v>1%~1.1%</v>
      </c>
      <c r="K1" s="61" t="s">
        <v>21</v>
      </c>
      <c r="L1" s="61" t="str">
        <f>CONCATENATE(ROUND(L3*100,2),"%","~",ROUND(L4*100,2),"%")</f>
        <v>1%~1.1%</v>
      </c>
      <c r="M1" s="61" t="s">
        <v>22</v>
      </c>
      <c r="N1" s="61" t="str">
        <f>CONCATENATE(ROUND(N3*100,2),"%","~",ROUND(N4*100,2),"%")</f>
        <v>1%~1.1%</v>
      </c>
      <c r="O1" s="72" t="s">
        <v>236</v>
      </c>
      <c r="P1" s="61" t="str">
        <f>CONCATENATE(ROUND(P3*100,2),"%","~",ROUND(P4*100,2),"%")</f>
        <v>1%~1.1%</v>
      </c>
      <c r="Q1" s="61" t="s">
        <v>24</v>
      </c>
      <c r="R1" s="61" t="str">
        <f>CONCATENATE(ROUND(R3*100,2),"%","~",ROUND(R4*100,2),"%")</f>
        <v>1.1%~1.2%</v>
      </c>
      <c r="S1" s="61" t="s">
        <v>25</v>
      </c>
      <c r="T1" s="61" t="str">
        <f>CONCATENATE(ROUND(T3*100,2),"%","~",ROUND(T4*100,2),"%")</f>
        <v>1.4%~1.5%</v>
      </c>
      <c r="U1" s="61" t="s">
        <v>26</v>
      </c>
      <c r="V1" s="61" t="str">
        <f>CONCATENATE(ROUND(V3*100,2),"%","~",ROUND(V4*100,2),"%")</f>
        <v>1%~1.1%</v>
      </c>
      <c r="W1" s="61" t="s">
        <v>27</v>
      </c>
      <c r="X1" s="61" t="e">
        <f>CONCATENATE(ROUND(X3*100,2),"%","~",ROUND(X4*100,2),"%")</f>
        <v>#VALUE!</v>
      </c>
      <c r="Y1" s="61" t="s">
        <v>28</v>
      </c>
      <c r="Z1" s="61" t="e">
        <f>CONCATENATE(ROUND(Z3*100,2),"%","~",ROUND(Z4*100,2),"%")</f>
        <v>#VALUE!</v>
      </c>
      <c r="AA1" s="61" t="s">
        <v>29</v>
      </c>
      <c r="AB1" s="61" t="e">
        <f>CONCATENATE(ROUND(AB3*100,2),"%","~",ROUND(AB4*100,2),"%")</f>
        <v>#VALUE!</v>
      </c>
      <c r="AC1" s="61" t="s">
        <v>30</v>
      </c>
      <c r="AD1" s="61" t="str">
        <f>CONCATENATE(ROUND(AD3*100,2),"%","~",ROUND(AD4*100,2),"%")</f>
        <v>1.5%~1.6%</v>
      </c>
      <c r="AE1" s="61" t="s">
        <v>31</v>
      </c>
      <c r="AF1" s="61" t="str">
        <f>CONCATENATE(ROUND(AF3*100,2),"%","~",ROUND(AF4*100,2),"%")</f>
        <v>0.95%~1%</v>
      </c>
      <c r="AG1" s="61" t="s">
        <v>32</v>
      </c>
      <c r="AH1" s="61" t="str">
        <f>CONCATENATE(ROUND(AH3*100,2),"%","~",ROUND(AH4*100,2),"%")</f>
        <v>1.5%~1.6%</v>
      </c>
      <c r="AI1" s="61" t="s">
        <v>33</v>
      </c>
      <c r="AJ1" s="61" t="str">
        <f>CONCATENATE(ROUND(AJ3*100,2),"%","~",ROUND(AJ4*100,2),"%")</f>
        <v>1%~1.1%</v>
      </c>
      <c r="AK1" s="61" t="s">
        <v>34</v>
      </c>
      <c r="AL1" s="61" t="str">
        <f>CONCATENATE(ROUND(AL3*100,2),"%","~",ROUND(AL4*100,2),"%")</f>
        <v>1.8%~1.9%</v>
      </c>
      <c r="AM1" s="61" t="s">
        <v>35</v>
      </c>
      <c r="AN1" s="61" t="str">
        <f>CONCATENATE(ROUND(AN3*100,2),"%","~",ROUND(AN4*100,2),"%")</f>
        <v>1.6%~1.7%</v>
      </c>
      <c r="AO1" s="61" t="s">
        <v>36</v>
      </c>
      <c r="AP1" s="61" t="str">
        <f>CONCATENATE(ROUND(AP3*100,2),"%","~",ROUND(AP4*100,2),"%")</f>
        <v>1.4%~1.5%</v>
      </c>
      <c r="AQ1" s="61" t="s">
        <v>195</v>
      </c>
      <c r="AR1" s="61" t="str">
        <f>CONCATENATE(ROUND(AR3*100,2),"%","~",ROUND(AR4*100,2),"%")</f>
        <v>0.65%~0.7%</v>
      </c>
      <c r="AS1" s="61" t="s">
        <v>196</v>
      </c>
      <c r="AT1" s="61" t="str">
        <f>CONCATENATE(ROUND(AT3*100,2),"%","~",ROUND(AT4*100,2),"%")</f>
        <v>0.85%~0.9%</v>
      </c>
      <c r="AU1" s="61" t="s">
        <v>197</v>
      </c>
      <c r="AV1" s="61" t="str">
        <f>CONCATENATE(ROUND(AV3*100,2),"%","~",ROUND(AV4*100,2),"%")</f>
        <v>1.7%~1.8%</v>
      </c>
      <c r="AW1" s="61" t="s">
        <v>198</v>
      </c>
      <c r="AX1" s="61" t="str">
        <f>CONCATENATE(ROUND(AX3*100,2),"%","~",ROUND(AX4*100,2),"%")</f>
        <v>1.1%~1.2%</v>
      </c>
      <c r="AY1" s="61" t="s">
        <v>199</v>
      </c>
      <c r="AZ1" s="61" t="str">
        <f>CONCATENATE(ROUND(AZ3*100,2),"%","~",ROUND(AZ4*100,2),"%")</f>
        <v>1.1%~1.2%</v>
      </c>
      <c r="BA1" s="61" t="s">
        <v>200</v>
      </c>
      <c r="BB1" s="61" t="str">
        <f>CONCATENATE(ROUND(BB3*100,2),"%","~",ROUND(BB4*100,2),"%")</f>
        <v>0.85%~0.9%</v>
      </c>
      <c r="BC1" s="61" t="s">
        <v>201</v>
      </c>
      <c r="BD1" s="61" t="str">
        <f>CONCATENATE(ROUND(BD3*100,2),"%","~",ROUND(BD4*100,2),"%")</f>
        <v>1.1%~1.2%</v>
      </c>
      <c r="BE1" s="61" t="s">
        <v>202</v>
      </c>
      <c r="BF1" s="61" t="str">
        <f>CONCATENATE(ROUND(BF3*100,2),"%","~",ROUND(BF4*100,2),"%")</f>
        <v>1.1%~1.2%</v>
      </c>
      <c r="BG1" s="61" t="s">
        <v>203</v>
      </c>
      <c r="BH1" s="61" t="str">
        <f>CONCATENATE(ROUND(BH3*100,2),"%","~",ROUND(BH4*100,2),"%")</f>
        <v>0.85%~0.9%</v>
      </c>
      <c r="BI1" s="61" t="s">
        <v>204</v>
      </c>
      <c r="BJ1" s="61" t="str">
        <f>CONCATENATE(ROUND(BJ3*100,2),"%","~",ROUND(BJ4*100,2),"%")</f>
        <v>1.3%~1.4%</v>
      </c>
      <c r="BK1" s="61" t="s">
        <v>205</v>
      </c>
      <c r="BL1" s="61" t="str">
        <f>CONCATENATE(ROUND(BL3*100,2),"%","~",ROUND(BL4*100,2),"%")</f>
        <v>1.3%~1.4%</v>
      </c>
      <c r="BM1" s="61" t="s">
        <v>206</v>
      </c>
      <c r="BN1" s="61" t="str">
        <f>CONCATENATE(ROUND(BN3*100,2),"%","~",ROUND(BN4*100,2),"%")</f>
        <v>1.3%~1.4%</v>
      </c>
      <c r="BO1" s="61" t="s">
        <v>207</v>
      </c>
      <c r="BP1" s="61" t="str">
        <f>CONCATENATE(ROUND(BP3*100,2),"%","~",ROUND(BP4*100,2),"%")</f>
        <v>1.3%~1.4%</v>
      </c>
      <c r="BQ1" s="61" t="s">
        <v>208</v>
      </c>
      <c r="BR1" s="61" t="str">
        <f>CONCATENATE(ROUND(BR3*100,2),"%","~",ROUND(BR4*100,2),"%")</f>
        <v>1.3%~1.4%</v>
      </c>
      <c r="BS1" s="61" t="s">
        <v>209</v>
      </c>
      <c r="BT1" s="61" t="str">
        <f>CONCATENATE(ROUND(BT3*100,2),"%","~",ROUND(BT4*100,2),"%")</f>
        <v>1.3%~1.4%</v>
      </c>
      <c r="BU1" s="61" t="s">
        <v>210</v>
      </c>
      <c r="BV1" s="61" t="str">
        <f>CONCATENATE(ROUND(BV3*100,2),"%","~",ROUND(BV4*100,2),"%")</f>
        <v>1.3%~1.4%</v>
      </c>
      <c r="BW1" s="61" t="s">
        <v>211</v>
      </c>
      <c r="BX1" s="61" t="str">
        <f>CONCATENATE(ROUND(BX3*100,2),"%","~",ROUND(BX4*100,2),"%")</f>
        <v>1.3%~1.4%</v>
      </c>
      <c r="BY1" s="61" t="s">
        <v>212</v>
      </c>
      <c r="BZ1" s="61" t="str">
        <f>CONCATENATE(ROUND(BZ3*100,2),"%","~",ROUND(BZ4*100,2),"%")</f>
        <v>1.2%~1.3%</v>
      </c>
      <c r="CA1" s="61" t="s">
        <v>213</v>
      </c>
      <c r="CB1" s="61" t="str">
        <f>CONCATENATE(ROUND(CB3*100,2),"%","~",ROUND(CB4*100,2),"%")</f>
        <v>1.1%~1.2%</v>
      </c>
      <c r="CC1" s="61" t="s">
        <v>214</v>
      </c>
      <c r="CD1" s="61" t="str">
        <f>CONCATENATE(ROUND(CD3*100,2),"%","~",ROUND(CD4*100,2),"%")</f>
        <v>1.3%~1.4%</v>
      </c>
      <c r="CE1" s="61" t="s">
        <v>215</v>
      </c>
      <c r="CF1" s="61" t="str">
        <f>CONCATENATE(ROUND(CF3*100,2),"%","~",ROUND(CF4*100,2),"%")</f>
        <v>1.1%~1.2%</v>
      </c>
      <c r="CG1" s="61" t="s">
        <v>216</v>
      </c>
      <c r="CH1" s="61" t="e">
        <f>CONCATENATE(ROUND(CH3*100,2),"%","~",ROUND(CH4*100,2),"%")</f>
        <v>#VALUE!</v>
      </c>
      <c r="CI1" s="61" t="s">
        <v>217</v>
      </c>
      <c r="CJ1" s="61" t="e">
        <f>CONCATENATE(ROUND(CJ3*100,2),"%","~",ROUND(CJ4*100,2),"%")</f>
        <v>#VALUE!</v>
      </c>
      <c r="CK1" s="61" t="s">
        <v>218</v>
      </c>
      <c r="CL1" s="61" t="e">
        <f>CONCATENATE(ROUND(CL3*100,2),"%","~",ROUND(CL4*100,2),"%")</f>
        <v>#VALUE!</v>
      </c>
      <c r="CM1" s="61" t="s">
        <v>219</v>
      </c>
      <c r="CN1" s="61" t="e">
        <f>CONCATENATE(ROUND(CN3*100,2),"%","~",ROUND(CN4*100,2),"%")</f>
        <v>#VALUE!</v>
      </c>
      <c r="CO1" s="61" t="s">
        <v>220</v>
      </c>
      <c r="CP1" s="61" t="e">
        <f>CONCATENATE(ROUND(CP3*100,2),"%","~",ROUND(CP4*100,2),"%")</f>
        <v>#VALUE!</v>
      </c>
      <c r="CQ1" s="61" t="s">
        <v>221</v>
      </c>
      <c r="CR1" s="61" t="e">
        <f>CONCATENATE(ROUND(CR3*100,2),"%","~",ROUND(CR4*100,2),"%")</f>
        <v>#VALUE!</v>
      </c>
      <c r="CS1" s="61" t="s">
        <v>222</v>
      </c>
      <c r="CT1" s="61" t="e">
        <f>CONCATENATE(ROUND(CT3*100,2),"%","~",ROUND(CT4*100,2),"%")</f>
        <v>#VALUE!</v>
      </c>
      <c r="CU1" s="61" t="s">
        <v>223</v>
      </c>
      <c r="CV1" s="61" t="e">
        <f>CONCATENATE(ROUND(CV3*100,2),"%","~",ROUND(CV4*100,2),"%")</f>
        <v>#VALUE!</v>
      </c>
      <c r="CW1" s="61" t="s">
        <v>224</v>
      </c>
      <c r="CX1" s="61" t="e">
        <f>CONCATENATE(ROUND(CX3*100,2),"%","~",ROUND(CX4*100,2),"%")</f>
        <v>#VALUE!</v>
      </c>
      <c r="CY1" s="61" t="s">
        <v>225</v>
      </c>
      <c r="CZ1" s="61" t="e">
        <f>CONCATENATE(ROUND(CZ3*100,2),"%","~",ROUND(CZ4*100,2),"%")</f>
        <v>#VALUE!</v>
      </c>
      <c r="DA1" s="61" t="s">
        <v>226</v>
      </c>
      <c r="DB1" s="61" t="e">
        <f>CONCATENATE(ROUND(DB3*100,2),"%","~",ROUND(DB4*100,2),"%")</f>
        <v>#VALUE!</v>
      </c>
      <c r="DC1" s="61" t="s">
        <v>227</v>
      </c>
      <c r="DD1" s="61" t="e">
        <f>CONCATENATE(ROUND(DD3*100,2),"%","~",ROUND(DD4*100,2),"%")</f>
        <v>#VALUE!</v>
      </c>
      <c r="DE1" s="61" t="s">
        <v>228</v>
      </c>
      <c r="DF1" s="61" t="str">
        <f>CONCATENATE(ROUND(DF3*100,2),"%","~",ROUND(DF4*100,2),"%")</f>
        <v>1.6%~1.7%</v>
      </c>
      <c r="DG1" s="61" t="s">
        <v>229</v>
      </c>
      <c r="DH1" s="61" t="e">
        <f>CONCATENATE(ROUND(DH3*100,2),"%","~",ROUND(DH4*100,2),"%")</f>
        <v>#VALUE!</v>
      </c>
      <c r="DI1" s="72" t="s">
        <v>1004</v>
      </c>
      <c r="DJ1" s="61" t="str">
        <f>CONCATENATE(ROUND(DJ3*100,2),"%","~",ROUND(DJ4*100,2),"%")</f>
        <v>1.5%~1.6%</v>
      </c>
      <c r="DK1" s="63" t="s">
        <v>231</v>
      </c>
    </row>
    <row r="2" spans="1:115">
      <c r="A2" s="70">
        <f>INDEX(진학사누적테이블!$A$2:$BF$4,1,0.5*(COLUMN(진학사합체!A1)+1),1)</f>
        <v>513.928</v>
      </c>
      <c r="B2" s="71" t="s">
        <v>233</v>
      </c>
      <c r="C2" s="70">
        <f>INDEX(진학사누적테이블!$A$2:$BF$4,1,0.5*(COLUMN(진학사합체!C1)+1),1)</f>
        <v>581.02650000000006</v>
      </c>
      <c r="D2" s="71" t="s">
        <v>233</v>
      </c>
      <c r="E2" s="70">
        <f>INDEX(진학사누적테이블!$A$2:$BF$4,1,0.5*(COLUMN(진학사합체!E1)+1),1)</f>
        <v>580.37850000000003</v>
      </c>
      <c r="F2" s="71" t="s">
        <v>233</v>
      </c>
      <c r="G2" s="70">
        <f>INDEX(진학사누적테이블!$A$2:$BF$4,1,0.5*(COLUMN(진학사합체!G1)+1),1)</f>
        <v>511.428</v>
      </c>
      <c r="H2" s="71" t="s">
        <v>233</v>
      </c>
      <c r="I2" s="70">
        <f>INDEX(진학사누적테이블!$A$2:$BF$4,1,0.5*(COLUMN(진학사합체!I1)+1),1)</f>
        <v>644.86500000000001</v>
      </c>
      <c r="J2" s="71" t="s">
        <v>233</v>
      </c>
      <c r="K2" s="70">
        <f>INDEX(진학사누적테이블!$A$2:$BF$4,1,0.5*(COLUMN(진학사합체!K1)+1),1)</f>
        <v>644.86500000000001</v>
      </c>
      <c r="L2" s="71" t="s">
        <v>233</v>
      </c>
      <c r="M2" s="70">
        <f>INDEX(진학사누적테이블!$A$2:$BF$4,1,0.5*(COLUMN(진학사합체!M1)+1),1)</f>
        <v>878.3747699966392</v>
      </c>
      <c r="N2" s="71" t="s">
        <v>233</v>
      </c>
      <c r="O2" s="70">
        <f>INDEX(진학사누적테이블!$A$2:$BF$4,1,0.5*(COLUMN(진학사합체!O1)+1),1)</f>
        <v>869.0555927662424</v>
      </c>
      <c r="P2" s="71" t="s">
        <v>233</v>
      </c>
      <c r="Q2" s="70">
        <f>INDEX(진학사누적테이블!$A$2:$BF$4,1,0.5*(COLUMN(진학사합체!Q1)+1),1)</f>
        <v>969.60589185867502</v>
      </c>
      <c r="R2" s="71" t="s">
        <v>233</v>
      </c>
      <c r="S2" s="70">
        <f>INDEX(진학사누적테이블!$A$2:$BF$4,1,0.5*(COLUMN(진학사합체!S1)+1),1)</f>
        <v>448.98700000000002</v>
      </c>
      <c r="T2" s="71" t="s">
        <v>233</v>
      </c>
      <c r="U2" s="70">
        <f>INDEX(진학사누적테이블!$A$2:$BF$4,1,0.5*(COLUMN(진학사합체!U1)+1),1)</f>
        <v>968.92463253440997</v>
      </c>
      <c r="V2" s="71" t="s">
        <v>233</v>
      </c>
      <c r="W2" s="70">
        <f>INDEX(진학사누적테이블!$A$2:$BF$4,1,0.5*(COLUMN(진학사합체!W1)+1),1)</f>
        <v>578.29500000000007</v>
      </c>
      <c r="X2" s="71" t="s">
        <v>233</v>
      </c>
      <c r="Y2" s="70">
        <f>INDEX(진학사누적테이블!$A$2:$BF$4,1,0.5*(COLUMN(진학사합체!Y1)+1),1)</f>
        <v>644.92000000000007</v>
      </c>
      <c r="Z2" s="71" t="s">
        <v>233</v>
      </c>
      <c r="AA2" s="70">
        <f>INDEX(진학사누적테이블!$A$2:$BF$4,1,0.5*(COLUMN(진학사합체!AA1)+1),1)</f>
        <v>65.166666666666657</v>
      </c>
      <c r="AB2" s="71" t="s">
        <v>233</v>
      </c>
      <c r="AC2" s="70">
        <f>INDEX(진학사누적테이블!$A$2:$BF$4,1,0.5*(COLUMN(진학사합체!AC1)+1),1)</f>
        <v>514.33328000000006</v>
      </c>
      <c r="AD2" s="71" t="s">
        <v>233</v>
      </c>
      <c r="AE2" s="70">
        <f>INDEX(진학사누적테이블!$A$2:$BF$4,1,0.5*(COLUMN(진학사합체!AE1)+1),1)</f>
        <v>645.58500000000004</v>
      </c>
      <c r="AF2" s="71" t="s">
        <v>233</v>
      </c>
      <c r="AG2" s="70">
        <f>INDEX(진학사누적테이블!$A$2:$BF$4,1,0.5*(COLUMN(진학사합체!AG1)+1),1)</f>
        <v>967.27156627836666</v>
      </c>
      <c r="AH2" s="71" t="s">
        <v>233</v>
      </c>
      <c r="AI2" s="70">
        <f>INDEX(진학사누적테이블!$A$2:$BF$4,1,0.5*(COLUMN(진학사합체!AI1)+1),1)</f>
        <v>968.92576899777112</v>
      </c>
      <c r="AJ2" s="71" t="s">
        <v>233</v>
      </c>
      <c r="AK2" s="70">
        <f>INDEX(진학사누적테이블!$A$2:$BF$4,1,0.5*(COLUMN(진학사합체!AK1)+1),1)</f>
        <v>479.73625000000004</v>
      </c>
      <c r="AL2" s="71" t="s">
        <v>233</v>
      </c>
      <c r="AM2" s="70">
        <f>INDEX(진학사누적테이블!$A$2:$BF$4,1,0.5*(COLUMN(진학사합체!AM1)+1),1)</f>
        <v>968.81663128893274</v>
      </c>
      <c r="AN2" s="71" t="s">
        <v>233</v>
      </c>
      <c r="AO2" s="70">
        <f>INDEX(진학사누적테이블!$A$2:$BF$4,1,0.5*(COLUMN(진학사합체!AO1)+1),1)</f>
        <v>566.72</v>
      </c>
      <c r="AP2" s="71" t="s">
        <v>233</v>
      </c>
      <c r="AQ2" s="70">
        <f>INDEX(진학사누적테이블!$A$2:$BF$4,1,0.5*(COLUMN(진학사합체!AQ1)+1),1)</f>
        <v>522</v>
      </c>
      <c r="AR2" s="71" t="s">
        <v>233</v>
      </c>
      <c r="AS2" s="70">
        <f>INDEX(진학사누적테이블!$A$2:$BF$4,1,0.5*(COLUMN(진학사합체!AS1)+1),1)</f>
        <v>519</v>
      </c>
      <c r="AT2" s="71" t="s">
        <v>233</v>
      </c>
      <c r="AU2" s="70">
        <f>INDEX(진학사누적테이블!$A$2:$BF$4,1,0.5*(COLUMN(진학사합체!AU1)+1),1)</f>
        <v>965.76578951006911</v>
      </c>
      <c r="AV2" s="71" t="s">
        <v>233</v>
      </c>
      <c r="AW2" s="70">
        <f>INDEX(진학사누적테이블!$A$2:$BF$4,1,0.5*(COLUMN(진학사합체!AW1)+1),1)</f>
        <v>646</v>
      </c>
      <c r="AX2" s="71" t="s">
        <v>233</v>
      </c>
      <c r="AY2" s="70">
        <f>INDEX(진학사누적테이블!$A$2:$BF$4,1,0.5*(COLUMN(진학사합체!AY1)+1),1)</f>
        <v>193.73999999999998</v>
      </c>
      <c r="AZ2" s="71" t="s">
        <v>233</v>
      </c>
      <c r="BA2" s="70">
        <f>INDEX(진학사누적테이블!$A$2:$BF$4,1,0.5*(COLUMN(진학사합체!BA1)+1),1)</f>
        <v>519</v>
      </c>
      <c r="BB2" s="71" t="s">
        <v>233</v>
      </c>
      <c r="BC2" s="70">
        <f>INDEX(진학사누적테이블!$A$2:$BF$4,1,0.5*(COLUMN(진학사합체!BC1)+1),1)</f>
        <v>646</v>
      </c>
      <c r="BD2" s="71" t="s">
        <v>233</v>
      </c>
      <c r="BE2" s="70">
        <f>INDEX(진학사누적테이블!$A$2:$BF$4,1,0.5*(COLUMN(진학사합체!BE1)+1),1)</f>
        <v>769</v>
      </c>
      <c r="BF2" s="71" t="s">
        <v>233</v>
      </c>
      <c r="BG2" s="70">
        <f>INDEX(진학사누적테이블!$A$2:$BF$4,1,0.5*(COLUMN(진학사합체!BG1)+1),1)</f>
        <v>996.36</v>
      </c>
      <c r="BH2" s="71" t="s">
        <v>233</v>
      </c>
      <c r="BI2" s="70">
        <f>INDEX(진학사누적테이블!$A$2:$BF$4,1,0.5*(COLUMN(진학사합체!BI1)+1),1)</f>
        <v>672.7</v>
      </c>
      <c r="BJ2" s="71" t="s">
        <v>233</v>
      </c>
      <c r="BK2" s="70">
        <f>INDEX(진학사누적테이블!$A$2:$BF$4,1,0.5*(COLUMN(진학사합체!BK1)+1),1)</f>
        <v>792.2</v>
      </c>
      <c r="BL2" s="71" t="s">
        <v>233</v>
      </c>
      <c r="BM2" s="70">
        <f>INDEX(진학사누적테이블!$A$2:$BF$4,1,0.5*(COLUMN(진학사합체!BM1)+1),1)</f>
        <v>864.90000000000009</v>
      </c>
      <c r="BN2" s="71" t="s">
        <v>233</v>
      </c>
      <c r="BO2" s="70">
        <f>INDEX(진학사누적테이블!$A$2:$BF$4,1,0.5*(COLUMN(진학사합체!BO1)+1),1)</f>
        <v>768.8</v>
      </c>
      <c r="BP2" s="71" t="s">
        <v>233</v>
      </c>
      <c r="BQ2" s="70">
        <f>INDEX(진학사누적테이블!$A$2:$BF$4,1,0.5*(COLUMN(진학사합체!BQ1)+1),1)</f>
        <v>868.41</v>
      </c>
      <c r="BR2" s="71" t="s">
        <v>233</v>
      </c>
      <c r="BS2" s="70">
        <f>INDEX(진학사누적테이블!$A$2:$BF$4,1,0.5*(COLUMN(진학사합체!BS1)+1),1)</f>
        <v>384.4</v>
      </c>
      <c r="BT2" s="71" t="s">
        <v>233</v>
      </c>
      <c r="BU2" s="70">
        <f>INDEX(진학사누적테이블!$A$2:$BF$4,1,0.5*(COLUMN(진학사합체!BU1)+1),1)</f>
        <v>970.96218908353103</v>
      </c>
      <c r="BV2" s="71" t="s">
        <v>233</v>
      </c>
      <c r="BW2" s="70">
        <f>INDEX(진학사누적테이블!$A$2:$BF$4,1,0.5*(COLUMN(진학사합체!BW1)+1),1)</f>
        <v>387.08914713141104</v>
      </c>
      <c r="BX2" s="71" t="s">
        <v>233</v>
      </c>
      <c r="BY2" s="70">
        <f>INDEX(진학사누적테이블!$A$2:$BF$4,1,0.5*(COLUMN(진학사합체!BY1)+1),1)</f>
        <v>1001.9</v>
      </c>
      <c r="BZ2" s="71" t="s">
        <v>233</v>
      </c>
      <c r="CA2" s="70">
        <f>INDEX(진학사누적테이블!$A$2:$BF$4,1,0.5*(COLUMN(진학사합체!CA1)+1),1)</f>
        <v>962.19999999999993</v>
      </c>
      <c r="CB2" s="71" t="s">
        <v>233</v>
      </c>
      <c r="CC2" s="70">
        <f>INDEX(진학사누적테이블!$A$2:$BF$4,1,0.5*(COLUMN(진학사합체!CC1)+1),1)</f>
        <v>601.625</v>
      </c>
      <c r="CD2" s="71" t="s">
        <v>233</v>
      </c>
      <c r="CE2" s="70">
        <f>INDEX(진학사누적테이블!$A$2:$BF$4,1,0.5*(COLUMN(진학사합체!CE1)+1),1)</f>
        <v>673.57500000000005</v>
      </c>
      <c r="CF2" s="71" t="s">
        <v>233</v>
      </c>
      <c r="CG2" s="70">
        <f>INDEX(진학사누적테이블!$A$2:$BF$4,1,0.5*(COLUMN(진학사합체!CG1)+1),1)</f>
        <v>961.25</v>
      </c>
      <c r="CH2" s="71" t="s">
        <v>233</v>
      </c>
      <c r="CI2" s="70">
        <f>INDEX(진학사누적테이블!$A$2:$BF$4,1,0.5*(COLUMN(진학사합체!CI1)+1),1)</f>
        <v>864.90000000000009</v>
      </c>
      <c r="CJ2" s="71" t="s">
        <v>233</v>
      </c>
      <c r="CK2" s="70">
        <f>INDEX(진학사누적테이블!$A$2:$BF$4,1,0.5*(COLUMN(진학사합체!CK1)+1),1)</f>
        <v>551.4375</v>
      </c>
      <c r="CL2" s="71" t="s">
        <v>233</v>
      </c>
      <c r="CM2" s="70">
        <f>INDEX(진학사누적테이블!$A$2:$BF$4,1,0.5*(COLUMN(진학사합체!CM1)+1),1)</f>
        <v>774.17829426282208</v>
      </c>
      <c r="CN2" s="71" t="s">
        <v>233</v>
      </c>
      <c r="CO2" s="70">
        <f>INDEX(진학사누적테이블!$A$2:$BF$4,1,0.5*(COLUMN(진학사합체!CO1)+1),1)</f>
        <v>968.48406185837825</v>
      </c>
      <c r="CP2" s="71" t="s">
        <v>233</v>
      </c>
      <c r="CQ2" s="70">
        <f>INDEX(진학사누적테이블!$A$2:$BF$4,1,0.5*(COLUMN(진학사합체!CQ1)+1),1)</f>
        <v>956.5</v>
      </c>
      <c r="CR2" s="71" t="s">
        <v>233</v>
      </c>
      <c r="CS2" s="70">
        <f>INDEX(진학사누적테이블!$A$2:$BF$4,1,0.5*(COLUMN(진학사합체!CS1)+1),1)</f>
        <v>646</v>
      </c>
      <c r="CT2" s="71" t="s">
        <v>233</v>
      </c>
      <c r="CU2" s="70">
        <f>INDEX(진학사누적테이블!$A$2:$BF$4,1,0.5*(COLUMN(진학사합체!CU1)+1),1)</f>
        <v>1009.5625</v>
      </c>
      <c r="CV2" s="71" t="s">
        <v>233</v>
      </c>
      <c r="CW2" s="70">
        <f>INDEX(진학사누적테이블!$A$2:$BF$4,1,0.5*(COLUMN(진학사합체!CW1)+1),1)</f>
        <v>1009.5625</v>
      </c>
      <c r="CX2" s="71" t="s">
        <v>233</v>
      </c>
      <c r="CY2" s="70">
        <f>INDEX(진학사누적테이블!$A$2:$BF$4,1,0.5*(COLUMN(진학사합체!CY1)+1),1)</f>
        <v>418.15</v>
      </c>
      <c r="CZ2" s="71" t="s">
        <v>233</v>
      </c>
      <c r="DA2" s="70">
        <f>INDEX(진학사누적테이블!$A$2:$BF$4,1,0.5*(COLUMN(진학사합체!DA1)+1),1)</f>
        <v>961</v>
      </c>
      <c r="DB2" s="71" t="s">
        <v>233</v>
      </c>
      <c r="DC2" s="70">
        <f>INDEX(진학사누적테이블!$A$2:$BF$4,1,0.5*(COLUMN(진학사합체!DC1)+1),1)</f>
        <v>607.5</v>
      </c>
      <c r="DD2" s="71" t="s">
        <v>233</v>
      </c>
      <c r="DE2" s="70">
        <f>INDEX(진학사누적테이블!$A$2:$BF$4,1,0.5*(COLUMN(진학사합체!DE1)+1),1)</f>
        <v>966.31110312264525</v>
      </c>
      <c r="DF2" s="71" t="s">
        <v>233</v>
      </c>
      <c r="DG2" s="70">
        <f>INDEX(진학사누적테이블!$A$2:$BF$4,1,0.5*(COLUMN(진학사합체!DG1)+1),1)</f>
        <v>332.53125</v>
      </c>
      <c r="DH2" s="71" t="s">
        <v>233</v>
      </c>
      <c r="DI2" s="70">
        <f>INDEX(진학사누적테이블!$A$2:$BF$4,1,0.5*(COLUMN(진학사합체!DI1)+1),1)</f>
        <v>877.50725026852842</v>
      </c>
      <c r="DJ2" s="71" t="s">
        <v>233</v>
      </c>
    </row>
    <row r="3" spans="1:115">
      <c r="A3" s="66">
        <f>IFERROR(INDEX(진학사누적테이블!$A$2:$BF$5,2,0.5*(COLUMN(진학사합체!A2)+1),1),"")</f>
        <v>514.06999999999994</v>
      </c>
      <c r="B3" s="68">
        <f>IFERROR(INDEX('진학사누적%'!$A$2:$BG$5,2,0.5*(COLUMN(진학사합체!A2)+1),1),"")</f>
        <v>1.4999999999999999E-2</v>
      </c>
      <c r="C3" s="66">
        <f>IFERROR(INDEX(진학사누적테이블!$A$2:$BF$5,2,0.5*(COLUMN(진학사합체!C2)+1),1),"")</f>
        <v>581.26</v>
      </c>
      <c r="D3" s="68">
        <f>IFERROR(INDEX('진학사누적%'!$A$2:$BG$5,2,0.5*(COLUMN(진학사합체!C2)+1),1),"")</f>
        <v>9.4999999999999998E-3</v>
      </c>
      <c r="E3" s="66">
        <f>IFERROR(INDEX(진학사누적테이블!$A$2:$BF$5,2,0.5*(COLUMN(진학사합체!E2)+1),1),"")</f>
        <v>580.5</v>
      </c>
      <c r="F3" s="68">
        <f>IFERROR(INDEX('진학사누적%'!$A$2:$BG$5,2,0.5*(COLUMN(진학사합체!E2)+1),1),"")</f>
        <v>0.01</v>
      </c>
      <c r="G3" s="66">
        <f>IFERROR(INDEX(진학사누적테이블!$A$2:$BF$5,2,0.5*(COLUMN(진학사합체!G2)+1),1),"")</f>
        <v>511.78</v>
      </c>
      <c r="H3" s="68">
        <f>IFERROR(INDEX('진학사누적%'!$A$2:$BG$5,2,0.5*(COLUMN(진학사합체!G2)+1),1),"")</f>
        <v>1.7999999999999999E-2</v>
      </c>
      <c r="I3" s="66">
        <f>IFERROR(INDEX(진학사누적테이블!$A$2:$BF$5,2,0.5*(COLUMN(진학사합체!I2)+1),1),"")</f>
        <v>645</v>
      </c>
      <c r="J3" s="68">
        <f>IFERROR(INDEX('진학사누적%'!$A$2:$BG$5,2,0.5*(COLUMN(진학사합체!I2)+1),1),"")</f>
        <v>0.01</v>
      </c>
      <c r="K3" s="66">
        <f>IFERROR(INDEX(진학사누적테이블!$A$2:$BF$5,2,0.5*(COLUMN(진학사합체!K2)+1),1),"")</f>
        <v>645</v>
      </c>
      <c r="L3" s="68">
        <f>IFERROR(INDEX('진학사누적%'!$A$2:$BG$5,2,0.5*(COLUMN(진학사합체!K2)+1),1),"")</f>
        <v>0.01</v>
      </c>
      <c r="M3" s="66">
        <f>IFERROR(INDEX(진학사누적테이블!$A$2:$BF$5,2,0.5*(COLUMN(진학사합체!M2)+1),1),"")</f>
        <v>879.13</v>
      </c>
      <c r="N3" s="68">
        <f>IFERROR(INDEX('진학사누적%'!$A$2:$BG$5,2,0.5*(COLUMN(진학사합체!M2)+1),1),"")</f>
        <v>0.01</v>
      </c>
      <c r="O3" s="66">
        <f>IFERROR(INDEX(진학사누적테이블!$A$2:$BF$5,2,0.5*(COLUMN(진학사합체!O2)+1),1),"")</f>
        <v>869.32</v>
      </c>
      <c r="P3" s="68">
        <f>IFERROR(INDEX('진학사누적%'!$A$2:$BG$5,2,0.5*(COLUMN(진학사합체!O2)+1),1),"")</f>
        <v>0.01</v>
      </c>
      <c r="Q3" s="66">
        <f>IFERROR(INDEX(진학사누적테이블!$A$2:$BF$5,2,0.5*(COLUMN(진학사합체!Q2)+1),1),"")</f>
        <v>970.09999999999991</v>
      </c>
      <c r="R3" s="68">
        <f>IFERROR(INDEX('진학사누적%'!$A$2:$BG$5,2,0.5*(COLUMN(진학사합체!Q2)+1),1),"")</f>
        <v>1.0999999999999999E-2</v>
      </c>
      <c r="S3" s="66">
        <f>IFERROR(INDEX(진학사누적테이블!$A$2:$BF$5,2,0.5*(COLUMN(진학사합체!S2)+1),1),"")</f>
        <v>449.2</v>
      </c>
      <c r="T3" s="68">
        <f>IFERROR(INDEX('진학사누적%'!$A$2:$BG$5,2,0.5*(COLUMN(진학사합체!S2)+1),1),"")</f>
        <v>1.4E-2</v>
      </c>
      <c r="U3" s="66">
        <f>IFERROR(INDEX(진학사누적테이블!$A$2:$BF$5,2,0.5*(COLUMN(진학사합체!U2)+1),1),"")</f>
        <v>969.23</v>
      </c>
      <c r="V3" s="68">
        <f>IFERROR(INDEX('진학사누적%'!$A$2:$BG$5,2,0.5*(COLUMN(진학사합체!U2)+1),1),"")</f>
        <v>0.01</v>
      </c>
      <c r="W3" s="66" t="str">
        <f>IFERROR(INDEX(진학사누적테이블!$A$2:$BF$5,2,0.5*(COLUMN(진학사합체!W2)+1),1),"")</f>
        <v/>
      </c>
      <c r="X3" s="68" t="str">
        <f>IFERROR(INDEX('진학사누적%'!$A$2:$BG$5,2,0.5*(COLUMN(진학사합체!W2)+1),1),"")</f>
        <v/>
      </c>
      <c r="Y3" s="66" t="str">
        <f>IFERROR(INDEX(진학사누적테이블!$A$2:$BF$5,2,0.5*(COLUMN(진학사합체!Y2)+1),1),"")</f>
        <v/>
      </c>
      <c r="Z3" s="68" t="str">
        <f>IFERROR(INDEX('진학사누적%'!$A$2:$BG$5,2,0.5*(COLUMN(진학사합체!Y2)+1),1),"")</f>
        <v/>
      </c>
      <c r="AA3" s="66" t="str">
        <f>IFERROR(INDEX(진학사누적테이블!$A$2:$BF$5,2,0.5*(COLUMN(진학사합체!AA2)+1),1),"")</f>
        <v/>
      </c>
      <c r="AB3" s="68" t="str">
        <f>IFERROR(INDEX('진학사누적%'!$A$2:$BG$5,2,0.5*(COLUMN(진학사합체!AA2)+1),1),"")</f>
        <v/>
      </c>
      <c r="AC3" s="66">
        <f>IFERROR(INDEX(진학사누적테이블!$A$2:$BF$5,2,0.5*(COLUMN(진학사합체!AC2)+1),1),"")</f>
        <v>514.375</v>
      </c>
      <c r="AD3" s="68">
        <f>IFERROR(INDEX('진학사누적%'!$A$2:$BG$5,2,0.5*(COLUMN(진학사합체!AC2)+1),1),"")</f>
        <v>1.4999999999999999E-2</v>
      </c>
      <c r="AE3" s="66">
        <f>IFERROR(INDEX(진학사누적테이블!$A$2:$BF$5,2,0.5*(COLUMN(진학사합체!AE2)+1),1),"")</f>
        <v>645.84500000000003</v>
      </c>
      <c r="AF3" s="68">
        <f>IFERROR(INDEX('진학사누적%'!$A$2:$BG$5,2,0.5*(COLUMN(진학사합체!AE2)+1),1),"")</f>
        <v>9.4999999999999998E-3</v>
      </c>
      <c r="AG3" s="66">
        <f>IFERROR(INDEX(진학사누적테이블!$A$2:$BF$5,2,0.5*(COLUMN(진학사합체!AG2)+1),1),"")</f>
        <v>968.1</v>
      </c>
      <c r="AH3" s="68">
        <f>IFERROR(INDEX('진학사누적%'!$A$2:$BG$5,2,0.5*(COLUMN(진학사합체!AG2)+1),1),"")</f>
        <v>1.4999999999999999E-2</v>
      </c>
      <c r="AI3" s="66">
        <f>IFERROR(INDEX(진학사누적테이블!$A$2:$BF$5,2,0.5*(COLUMN(진학사합체!AI2)+1),1),"")</f>
        <v>969.24</v>
      </c>
      <c r="AJ3" s="68">
        <f>IFERROR(INDEX('진학사누적%'!$A$2:$BG$5,2,0.5*(COLUMN(진학사합체!AI2)+1),1),"")</f>
        <v>0.01</v>
      </c>
      <c r="AK3" s="66">
        <f>IFERROR(INDEX(진학사누적테이블!$A$2:$BF$5,2,0.5*(COLUMN(진학사합체!AK2)+1),1),"")</f>
        <v>479.87</v>
      </c>
      <c r="AL3" s="68">
        <f>IFERROR(INDEX('진학사누적%'!$A$2:$BG$5,2,0.5*(COLUMN(진학사합체!AK2)+1),1),"")</f>
        <v>1.7999999999999999E-2</v>
      </c>
      <c r="AM3" s="66">
        <f>IFERROR(INDEX(진학사누적테이블!$A$2:$BF$5,2,0.5*(COLUMN(진학사합체!AM2)+1),1),"")</f>
        <v>969.53</v>
      </c>
      <c r="AN3" s="68">
        <f>IFERROR(INDEX('진학사누적%'!$A$2:$BG$5,2,0.5*(COLUMN(진학사합체!AM2)+1),1),"")</f>
        <v>1.6E-2</v>
      </c>
      <c r="AO3" s="66">
        <f>IFERROR(INDEX(진학사누적테이블!$A$2:$BF$5,2,0.5*(COLUMN(진학사합체!AO2)+1),1),"")</f>
        <v>566.77</v>
      </c>
      <c r="AP3" s="68">
        <f>IFERROR(INDEX('진학사누적%'!$A$2:$BG$5,2,0.5*(COLUMN(진학사합체!AO2)+1),1),"")</f>
        <v>1.4E-2</v>
      </c>
      <c r="AQ3" s="66">
        <f>IFERROR(INDEX(진학사누적테이블!$A$2:$BF$5,2,0.5*(COLUMN(진학사합체!AQ2)+1),1),"")</f>
        <v>522.5</v>
      </c>
      <c r="AR3" s="68">
        <f>IFERROR(INDEX('진학사누적%'!$A$2:$BG$5,2,0.5*(COLUMN(진학사합체!AQ2)+1),1),"")</f>
        <v>6.5000000000000006E-3</v>
      </c>
      <c r="AS3" s="66">
        <f>IFERROR(INDEX(진학사누적테이블!$A$2:$BF$5,2,0.5*(COLUMN(진학사합체!AS2)+1),1),"")</f>
        <v>519.5</v>
      </c>
      <c r="AT3" s="68">
        <f>IFERROR(INDEX('진학사누적%'!$A$2:$BG$5,2,0.5*(COLUMN(진학사합체!AS2)+1),1),"")</f>
        <v>8.5000000000000006E-3</v>
      </c>
      <c r="AU3" s="66">
        <f>IFERROR(INDEX(진학사누적테이블!$A$2:$BF$5,2,0.5*(COLUMN(진학사합체!AU2)+1),1),"")</f>
        <v>965.88499999999999</v>
      </c>
      <c r="AV3" s="68">
        <f>IFERROR(INDEX('진학사누적%'!$A$2:$BG$5,2,0.5*(COLUMN(진학사합체!AU2)+1),1),"")</f>
        <v>1.7000000000000001E-2</v>
      </c>
      <c r="AW3" s="66">
        <f>IFERROR(INDEX(진학사누적테이블!$A$2:$BF$5,2,0.5*(COLUMN(진학사합체!AW2)+1),1),"")</f>
        <v>646.25</v>
      </c>
      <c r="AX3" s="68">
        <f>IFERROR(INDEX('진학사누적%'!$A$2:$BG$5,2,0.5*(COLUMN(진학사합체!AW2)+1),1),"")</f>
        <v>1.0999999999999999E-2</v>
      </c>
      <c r="AY3" s="66">
        <f>IFERROR(INDEX(진학사누적테이블!$A$2:$BF$5,2,0.5*(COLUMN(진학사합체!AY2)+1),1),"")</f>
        <v>193.8</v>
      </c>
      <c r="AZ3" s="68">
        <f>IFERROR(INDEX('진학사누적%'!$A$2:$BG$5,2,0.5*(COLUMN(진학사합체!AY2)+1),1),"")</f>
        <v>1.0999999999999999E-2</v>
      </c>
      <c r="BA3" s="66">
        <f>IFERROR(INDEX(진학사누적테이블!$A$2:$BF$5,2,0.5*(COLUMN(진학사합체!BA2)+1),1),"")</f>
        <v>519.5</v>
      </c>
      <c r="BB3" s="68">
        <f>IFERROR(INDEX('진학사누적%'!$A$2:$BG$5,2,0.5*(COLUMN(진학사합체!BA2)+1),1),"")</f>
        <v>8.5000000000000006E-3</v>
      </c>
      <c r="BC3" s="66">
        <f>IFERROR(INDEX(진학사누적테이블!$A$2:$BF$5,2,0.5*(COLUMN(진학사합체!BC2)+1),1),"")</f>
        <v>646.25</v>
      </c>
      <c r="BD3" s="68">
        <f>IFERROR(INDEX('진학사누적%'!$A$2:$BG$5,2,0.5*(COLUMN(진학사합체!BC2)+1),1),"")</f>
        <v>1.0999999999999999E-2</v>
      </c>
      <c r="BE3" s="66">
        <f>IFERROR(INDEX(진학사누적테이블!$A$2:$BF$5,2,0.5*(COLUMN(진학사합체!BE2)+1),1),"")</f>
        <v>770.5</v>
      </c>
      <c r="BF3" s="68">
        <f>IFERROR(INDEX('진학사누적%'!$A$2:$BG$5,2,0.5*(COLUMN(진학사합체!BE2)+1),1),"")</f>
        <v>1.0999999999999999E-2</v>
      </c>
      <c r="BG3" s="66">
        <f>IFERROR(INDEX(진학사누적테이블!$A$2:$BF$5,2,0.5*(COLUMN(진학사합체!BG2)+1),1),"")</f>
        <v>996.86</v>
      </c>
      <c r="BH3" s="68">
        <f>IFERROR(INDEX('진학사누적%'!$A$2:$BG$5,2,0.5*(COLUMN(진학사합체!BG2)+1),1),"")</f>
        <v>8.5000000000000006E-3</v>
      </c>
      <c r="BI3" s="66">
        <f>IFERROR(INDEX(진학사누적테이블!$A$2:$BF$5,2,0.5*(COLUMN(진학사합체!BI2)+1),1),"")</f>
        <v>673.05</v>
      </c>
      <c r="BJ3" s="68">
        <f>IFERROR(INDEX('진학사누적%'!$A$2:$BG$5,2,0.5*(COLUMN(진학사합체!BI2)+1),1),"")</f>
        <v>1.3000000000000001E-2</v>
      </c>
      <c r="BK3" s="66">
        <f>IFERROR(INDEX(진학사누적테이블!$A$2:$BF$5,2,0.5*(COLUMN(진학사합체!BK2)+1),1),"")</f>
        <v>792.3</v>
      </c>
      <c r="BL3" s="68">
        <f>IFERROR(INDEX('진학사누적%'!$A$2:$BG$5,2,0.5*(COLUMN(진학사합체!BK2)+1),1),"")</f>
        <v>1.3000000000000001E-2</v>
      </c>
      <c r="BM3" s="66">
        <f>IFERROR(INDEX(진학사누적테이블!$A$2:$BF$5,2,0.5*(COLUMN(진학사합체!BM2)+1),1),"")</f>
        <v>865.35</v>
      </c>
      <c r="BN3" s="68">
        <f>IFERROR(INDEX('진학사누적%'!$A$2:$BG$5,2,0.5*(COLUMN(진학사합체!BM2)+1),1),"")</f>
        <v>1.3000000000000001E-2</v>
      </c>
      <c r="BO3" s="66">
        <f>IFERROR(INDEX(진학사누적테이블!$A$2:$BF$5,2,0.5*(COLUMN(진학사합체!BO2)+1),1),"")</f>
        <v>769.2</v>
      </c>
      <c r="BP3" s="68">
        <f>IFERROR(INDEX('진학사누적%'!$A$2:$BG$5,2,0.5*(COLUMN(진학사합체!BO2)+1),1),"")</f>
        <v>1.3000000000000001E-2</v>
      </c>
      <c r="BQ3" s="66">
        <f>IFERROR(INDEX(진학사누적테이블!$A$2:$BF$5,2,0.5*(COLUMN(진학사합체!BQ2)+1),1),"")</f>
        <v>868.81500000000005</v>
      </c>
      <c r="BR3" s="68">
        <f>IFERROR(INDEX('진학사누적%'!$A$2:$BG$5,2,0.5*(COLUMN(진학사합체!BQ2)+1),1),"")</f>
        <v>1.3000000000000001E-2</v>
      </c>
      <c r="BS3" s="66">
        <f>IFERROR(INDEX(진학사누적테이블!$A$2:$BF$5,2,0.5*(COLUMN(진학사합체!BS2)+1),1),"")</f>
        <v>384.6</v>
      </c>
      <c r="BT3" s="68">
        <f>IFERROR(INDEX('진학사누적%'!$A$2:$BG$5,2,0.5*(COLUMN(진학사합체!BS2)+1),1),"")</f>
        <v>1.3000000000000001E-2</v>
      </c>
      <c r="BU3" s="66">
        <f>IFERROR(INDEX(진학사누적테이블!$A$2:$BF$5,2,0.5*(COLUMN(진학사합체!BU2)+1),1),"")</f>
        <v>971.41000000000008</v>
      </c>
      <c r="BV3" s="68">
        <f>IFERROR(INDEX('진학사누적%'!$A$2:$BG$5,2,0.5*(COLUMN(진학사합체!BU2)+1),1),"")</f>
        <v>1.3000000000000001E-2</v>
      </c>
      <c r="BW3" s="66">
        <f>IFERROR(INDEX(진학사누적테이블!$A$2:$BF$5,2,0.5*(COLUMN(진학사합체!BW2)+1),1),"")</f>
        <v>387.13499999999999</v>
      </c>
      <c r="BX3" s="68">
        <f>IFERROR(INDEX('진학사누적%'!$A$2:$BG$5,2,0.5*(COLUMN(진학사합체!BW2)+1),1),"")</f>
        <v>1.3000000000000001E-2</v>
      </c>
      <c r="BY3" s="66">
        <f>IFERROR(INDEX(진학사누적테이블!$A$2:$BF$5,2,0.5*(COLUMN(진학사합체!BY2)+1),1),"")</f>
        <v>1002.18</v>
      </c>
      <c r="BZ3" s="68">
        <f>IFERROR(INDEX('진학사누적%'!$A$2:$BG$5,2,0.5*(COLUMN(진학사합체!BY2)+1),1),"")</f>
        <v>1.2E-2</v>
      </c>
      <c r="CA3" s="66">
        <f>IFERROR(INDEX(진학사누적테이블!$A$2:$BF$5,2,0.5*(COLUMN(진학사합체!CA2)+1),1),"")</f>
        <v>962.5</v>
      </c>
      <c r="CB3" s="68">
        <f>IFERROR(INDEX('진학사누적%'!$A$2:$BG$5,2,0.5*(COLUMN(진학사합체!CA2)+1),1),"")</f>
        <v>1.0999999999999999E-2</v>
      </c>
      <c r="CC3" s="66">
        <f>IFERROR(INDEX(진학사누적테이블!$A$2:$BF$5,2,0.5*(COLUMN(진학사합체!CC2)+1),1),"")</f>
        <v>601.94000000000005</v>
      </c>
      <c r="CD3" s="68">
        <f>IFERROR(INDEX('진학사누적%'!$A$2:$BG$5,2,0.5*(COLUMN(진학사합체!CC2)+1),1),"")</f>
        <v>1.3000000000000001E-2</v>
      </c>
      <c r="CE3" s="66">
        <f>IFERROR(INDEX(진학사누적테이블!$A$2:$BF$5,2,0.5*(COLUMN(진학사합체!CE2)+1),1),"")</f>
        <v>674.28</v>
      </c>
      <c r="CF3" s="68">
        <f>IFERROR(INDEX('진학사누적%'!$A$2:$BG$5,2,0.5*(COLUMN(진학사합체!CE2)+1),1),"")</f>
        <v>1.0999999999999999E-2</v>
      </c>
      <c r="CG3" s="66" t="str">
        <f>IFERROR(INDEX(진학사누적테이블!$A$2:$BF$5,2,0.5*(COLUMN(진학사합체!CG2)+1),1),"")</f>
        <v/>
      </c>
      <c r="CH3" s="68" t="str">
        <f>IFERROR(INDEX('진학사누적%'!$A$2:$BG$5,2,0.5*(COLUMN(진학사합체!CG2)+1),1),"")</f>
        <v/>
      </c>
      <c r="CI3" s="66" t="str">
        <f>IFERROR(INDEX(진학사누적테이블!$A$2:$BF$5,2,0.5*(COLUMN(진학사합체!CI2)+1),1),"")</f>
        <v/>
      </c>
      <c r="CJ3" s="68" t="str">
        <f>IFERROR(INDEX('진학사누적%'!$A$2:$BG$5,2,0.5*(COLUMN(진학사합체!CI2)+1),1),"")</f>
        <v/>
      </c>
      <c r="CK3" s="66" t="str">
        <f>IFERROR(INDEX(진학사누적테이블!$A$2:$BF$5,2,0.5*(COLUMN(진학사합체!CK2)+1),1),"")</f>
        <v/>
      </c>
      <c r="CL3" s="68" t="str">
        <f>IFERROR(INDEX('진학사누적%'!$A$2:$BG$5,2,0.5*(COLUMN(진학사합체!CK2)+1),1),"")</f>
        <v/>
      </c>
      <c r="CM3" s="66" t="str">
        <f>IFERROR(INDEX(진학사누적테이블!$A$2:$BF$5,2,0.5*(COLUMN(진학사합체!CM2)+1),1),"")</f>
        <v/>
      </c>
      <c r="CN3" s="68" t="str">
        <f>IFERROR(INDEX('진학사누적%'!$A$2:$BG$5,2,0.5*(COLUMN(진학사합체!CM2)+1),1),"")</f>
        <v/>
      </c>
      <c r="CO3" s="66" t="str">
        <f>IFERROR(INDEX(진학사누적테이블!$A$2:$BF$5,2,0.5*(COLUMN(진학사합체!CO2)+1),1),"")</f>
        <v/>
      </c>
      <c r="CP3" s="68" t="str">
        <f>IFERROR(INDEX('진학사누적%'!$A$2:$BG$5,2,0.5*(COLUMN(진학사합체!CO2)+1),1),"")</f>
        <v/>
      </c>
      <c r="CQ3" s="66" t="str">
        <f>IFERROR(INDEX(진학사누적테이블!$A$2:$BF$5,2,0.5*(COLUMN(진학사합체!CQ2)+1),1),"")</f>
        <v/>
      </c>
      <c r="CR3" s="68" t="str">
        <f>IFERROR(INDEX('진학사누적%'!$A$2:$BG$5,2,0.5*(COLUMN(진학사합체!CQ2)+1),1),"")</f>
        <v/>
      </c>
      <c r="CS3" s="66" t="str">
        <f>IFERROR(INDEX(진학사누적테이블!$A$2:$BF$5,2,0.5*(COLUMN(진학사합체!CS2)+1),1),"")</f>
        <v/>
      </c>
      <c r="CT3" s="68" t="str">
        <f>IFERROR(INDEX('진학사누적%'!$A$2:$BG$5,2,0.5*(COLUMN(진학사합체!CS2)+1),1),"")</f>
        <v/>
      </c>
      <c r="CU3" s="66" t="str">
        <f>IFERROR(INDEX(진학사누적테이블!$A$2:$BF$5,2,0.5*(COLUMN(진학사합체!CU2)+1),1),"")</f>
        <v/>
      </c>
      <c r="CV3" s="68" t="str">
        <f>IFERROR(INDEX('진학사누적%'!$A$2:$BG$5,2,0.5*(COLUMN(진학사합체!CU2)+1),1),"")</f>
        <v/>
      </c>
      <c r="CW3" s="66" t="str">
        <f>IFERROR(INDEX(진학사누적테이블!$A$2:$BF$5,2,0.5*(COLUMN(진학사합체!CW2)+1),1),"")</f>
        <v/>
      </c>
      <c r="CX3" s="68" t="str">
        <f>IFERROR(INDEX('진학사누적%'!$A$2:$BG$5,2,0.5*(COLUMN(진학사합체!CW2)+1),1),"")</f>
        <v/>
      </c>
      <c r="CY3" s="66" t="str">
        <f>IFERROR(INDEX(진학사누적테이블!$A$2:$BF$5,2,0.5*(COLUMN(진학사합체!CY2)+1),1),"")</f>
        <v/>
      </c>
      <c r="CZ3" s="68" t="str">
        <f>IFERROR(INDEX('진학사누적%'!$A$2:$BG$5,2,0.5*(COLUMN(진학사합체!CY2)+1),1),"")</f>
        <v/>
      </c>
      <c r="DA3" s="66" t="str">
        <f>IFERROR(INDEX(진학사누적테이블!$A$2:$BF$5,2,0.5*(COLUMN(진학사합체!DA2)+1),1),"")</f>
        <v/>
      </c>
      <c r="DB3" s="68" t="str">
        <f>IFERROR(INDEX('진학사누적%'!$A$2:$BG$5,2,0.5*(COLUMN(진학사합체!DA2)+1),1),"")</f>
        <v/>
      </c>
      <c r="DC3" s="66" t="str">
        <f>IFERROR(INDEX(진학사누적테이블!$A$2:$BF$5,2,0.5*(COLUMN(진학사합체!DC2)+1),1),"")</f>
        <v/>
      </c>
      <c r="DD3" s="68" t="str">
        <f>IFERROR(INDEX('진학사누적%'!$A$2:$BG$5,2,0.5*(COLUMN(진학사합체!DC2)+1),1),"")</f>
        <v/>
      </c>
      <c r="DE3" s="66">
        <f>IFERROR(INDEX(진학사누적테이블!$A$2:$BF$5,2,0.5*(COLUMN(진학사합체!DE2)+1),1),"")</f>
        <v>966.58</v>
      </c>
      <c r="DF3" s="68">
        <f>IFERROR(INDEX('진학사누적%'!$A$2:$BG$5,2,0.5*(COLUMN(진학사합체!DE2)+1),1),"")</f>
        <v>1.6E-2</v>
      </c>
      <c r="DG3" s="66" t="str">
        <f>IFERROR(INDEX(진학사누적테이블!$A$2:$BF$5,2,0.5*(COLUMN(진학사합체!DG2)+1),1),"")</f>
        <v/>
      </c>
      <c r="DH3" s="68" t="str">
        <f>IFERROR(INDEX('진학사누적%'!$A$2:$BG$5,2,0.5*(COLUMN(진학사합체!DG2)+1),1),"")</f>
        <v/>
      </c>
      <c r="DI3" s="66">
        <f>IFERROR(INDEX(진학사누적테이블!$A$2:$BF$5,2,0.5*(COLUMN(진학사합체!DI2)+1),1),"")</f>
        <v>877.76</v>
      </c>
      <c r="DJ3" s="68">
        <f>IFERROR(INDEX('진학사누적%'!$A$2:$BG$5,2,0.5*(COLUMN(진학사합체!DI2)+1),1),"")</f>
        <v>1.4999999999999999E-2</v>
      </c>
    </row>
    <row r="4" spans="1:115">
      <c r="A4" s="66">
        <f>IFERROR(INDEX(진학사누적테이블!$A$2:$BF$5,3,0.5*(COLUMN(진학사합체!A2)+1),1),"")</f>
        <v>513.62</v>
      </c>
      <c r="B4" s="68">
        <f>IFERROR(INDEX('진학사누적%'!$A$2:$BG$5,3,0.5*(COLUMN(진학사합체!A3)+1),1),"")</f>
        <v>1.6E-2</v>
      </c>
      <c r="C4" s="66">
        <f>IFERROR(INDEX(진학사누적테이블!$A$2:$BF$5,3,0.5*(COLUMN(진학사합체!C2)+1),1),"")</f>
        <v>580.98</v>
      </c>
      <c r="D4" s="68">
        <f>IFERROR(INDEX('진학사누적%'!$A$2:$BG$5,3,0.5*(COLUMN(진학사합체!C3)+1),1),"")</f>
        <v>0.01</v>
      </c>
      <c r="E4" s="66">
        <f>IFERROR(INDEX(진학사누적테이블!$A$2:$BF$5,3,0.5*(COLUMN(진학사합체!E2)+1),1),"")</f>
        <v>579.97500000000002</v>
      </c>
      <c r="F4" s="68">
        <f>IFERROR(INDEX('진학사누적%'!$A$2:$BG$5,3,0.5*(COLUMN(진학사합체!E3)+1),1),"")</f>
        <v>1.0999999999999999E-2</v>
      </c>
      <c r="G4" s="66">
        <f>IFERROR(INDEX(진학사누적테이블!$A$2:$BF$5,3,0.5*(COLUMN(진학사합체!G2)+1),1),"")</f>
        <v>511.40999999999997</v>
      </c>
      <c r="H4" s="68">
        <f>IFERROR(INDEX('진학사누적%'!$A$2:$BG$5,3,0.5*(COLUMN(진학사합체!G3)+1),1),"")</f>
        <v>1.9E-2</v>
      </c>
      <c r="I4" s="66">
        <f>IFERROR(INDEX(진학사누적테이블!$A$2:$BF$5,3,0.5*(COLUMN(진학사합체!I2)+1),1),"")</f>
        <v>644.41499999999996</v>
      </c>
      <c r="J4" s="68">
        <f>IFERROR(INDEX('진학사누적%'!$A$2:$BG$5,3,0.5*(COLUMN(진학사합체!I3)+1),1),"")</f>
        <v>1.0999999999999999E-2</v>
      </c>
      <c r="K4" s="66">
        <f>IFERROR(INDEX(진학사누적테이블!$A$2:$BF$5,3,0.5*(COLUMN(진학사합체!K2)+1),1),"")</f>
        <v>644.41499999999996</v>
      </c>
      <c r="L4" s="68">
        <f>IFERROR(INDEX('진학사누적%'!$A$2:$BG$5,3,0.5*(COLUMN(진학사합체!K3)+1),1),"")</f>
        <v>1.0999999999999999E-2</v>
      </c>
      <c r="M4" s="66">
        <f>IFERROR(INDEX(진학사누적테이블!$A$2:$BF$5,3,0.5*(COLUMN(진학사합체!M2)+1),1),"")</f>
        <v>878.20499999999993</v>
      </c>
      <c r="N4" s="68">
        <f>IFERROR(INDEX('진학사누적%'!$A$2:$BG$5,3,0.5*(COLUMN(진학사합체!M3)+1),1),"")</f>
        <v>1.0999999999999999E-2</v>
      </c>
      <c r="O4" s="66">
        <f>IFERROR(INDEX(진학사누적테이블!$A$2:$BF$5,3,0.5*(COLUMN(진학사합체!O2)+1),1),"")</f>
        <v>868.46</v>
      </c>
      <c r="P4" s="68">
        <f>IFERROR(INDEX('진학사누적%'!$A$2:$BG$5,3,0.5*(COLUMN(진학사합체!O3)+1),1),"")</f>
        <v>1.0999999999999999E-2</v>
      </c>
      <c r="Q4" s="66">
        <f>IFERROR(INDEX(진학사누적테이블!$A$2:$BF$5,3,0.5*(COLUMN(진학사합체!Q2)+1),1),"")</f>
        <v>969.3</v>
      </c>
      <c r="R4" s="68">
        <f>IFERROR(INDEX('진학사누적%'!$A$2:$BG$5,3,0.5*(COLUMN(진학사합체!Q3)+1),1),"")</f>
        <v>1.2E-2</v>
      </c>
      <c r="S4" s="66">
        <f>IFERROR(INDEX(진학사누적테이블!$A$2:$BF$5,3,0.5*(COLUMN(진학사합체!S2)+1),1),"")</f>
        <v>448.81</v>
      </c>
      <c r="T4" s="68">
        <f>IFERROR(INDEX('진학사누적%'!$A$2:$BG$5,3,0.5*(COLUMN(진학사합체!S3)+1),1),"")</f>
        <v>1.4999999999999999E-2</v>
      </c>
      <c r="U4" s="66">
        <f>IFERROR(INDEX(진학사누적테이블!$A$2:$BF$5,3,0.5*(COLUMN(진학사합체!U2)+1),1),"")</f>
        <v>968.41499999999996</v>
      </c>
      <c r="V4" s="68">
        <f>IFERROR(INDEX('진학사누적%'!$A$2:$BG$5,3,0.5*(COLUMN(진학사합체!U3)+1),1),"")</f>
        <v>1.0999999999999999E-2</v>
      </c>
      <c r="W4" s="66" t="str">
        <f>IFERROR(INDEX(진학사누적테이블!$A$2:$BF$5,3,0.5*(COLUMN(진학사합체!W2)+1),1),"")</f>
        <v/>
      </c>
      <c r="X4" s="68" t="str">
        <f>IFERROR(INDEX('진학사누적%'!$A$2:$BG$5,3,0.5*(COLUMN(진학사합체!W3)+1),1),"")</f>
        <v/>
      </c>
      <c r="Y4" s="66" t="str">
        <f>IFERROR(INDEX(진학사누적테이블!$A$2:$BF$5,3,0.5*(COLUMN(진학사합체!Y2)+1),1),"")</f>
        <v/>
      </c>
      <c r="Z4" s="68" t="str">
        <f>IFERROR(INDEX('진학사누적%'!$A$2:$BG$5,3,0.5*(COLUMN(진학사합체!Y3)+1),1),"")</f>
        <v/>
      </c>
      <c r="AA4" s="66" t="str">
        <f>IFERROR(INDEX(진학사누적테이블!$A$2:$BF$5,3,0.5*(COLUMN(진학사합체!AA2)+1),1),"")</f>
        <v/>
      </c>
      <c r="AB4" s="68" t="str">
        <f>IFERROR(INDEX('진학사누적%'!$A$2:$BG$5,3,0.5*(COLUMN(진학사합체!AA3)+1),1),"")</f>
        <v/>
      </c>
      <c r="AC4" s="66">
        <f>IFERROR(INDEX(진학사누적테이블!$A$2:$BF$5,3,0.5*(COLUMN(진학사합체!AC2)+1),1),"")</f>
        <v>513.91999999999996</v>
      </c>
      <c r="AD4" s="68">
        <f>IFERROR(INDEX('진학사누적%'!$A$2:$BG$5,3,0.5*(COLUMN(진학사합체!AC3)+1),1),"")</f>
        <v>1.6E-2</v>
      </c>
      <c r="AE4" s="66">
        <f>IFERROR(INDEX(진학사누적테이블!$A$2:$BF$5,3,0.5*(COLUMN(진학사합체!AE2)+1),1),"")</f>
        <v>645.53</v>
      </c>
      <c r="AF4" s="68">
        <f>IFERROR(INDEX('진학사누적%'!$A$2:$BG$5,3,0.5*(COLUMN(진학사합체!AE3)+1),1),"")</f>
        <v>0.01</v>
      </c>
      <c r="AG4" s="66">
        <f>IFERROR(INDEX(진학사누적테이블!$A$2:$BF$5,3,0.5*(COLUMN(진학사합체!AG2)+1),1),"")</f>
        <v>967.23</v>
      </c>
      <c r="AH4" s="68">
        <f>IFERROR(INDEX('진학사누적%'!$A$2:$BG$5,3,0.5*(COLUMN(진학사합체!AG3)+1),1),"")</f>
        <v>1.6E-2</v>
      </c>
      <c r="AI4" s="66">
        <f>IFERROR(INDEX(진학사누적테이블!$A$2:$BF$5,3,0.5*(COLUMN(진학사합체!AI2)+1),1),"")</f>
        <v>968.43000000000006</v>
      </c>
      <c r="AJ4" s="68">
        <f>IFERROR(INDEX('진학사누적%'!$A$2:$BG$5,3,0.5*(COLUMN(진학사합체!AI3)+1),1),"")</f>
        <v>1.0999999999999999E-2</v>
      </c>
      <c r="AK4" s="66">
        <f>IFERROR(INDEX(진학사누적테이블!$A$2:$BF$5,3,0.5*(COLUMN(진학사합체!AK2)+1),1),"")</f>
        <v>479.58500000000004</v>
      </c>
      <c r="AL4" s="68">
        <f>IFERROR(INDEX('진학사누적%'!$A$2:$BG$5,3,0.5*(COLUMN(진학사합체!AK3)+1),1),"")</f>
        <v>1.9E-2</v>
      </c>
      <c r="AM4" s="66">
        <f>IFERROR(INDEX(진학사누적테이블!$A$2:$BF$5,3,0.5*(COLUMN(진학사합체!AM2)+1),1),"")</f>
        <v>968.79499999999996</v>
      </c>
      <c r="AN4" s="68">
        <f>IFERROR(INDEX('진학사누적%'!$A$2:$BG$5,3,0.5*(COLUMN(진학사합체!AM3)+1),1),"")</f>
        <v>1.7000000000000001E-2</v>
      </c>
      <c r="AO4" s="66">
        <f>IFERROR(INDEX(진학사누적테이블!$A$2:$BF$5,3,0.5*(COLUMN(진학사합체!AO2)+1),1),"")</f>
        <v>566.26499999999999</v>
      </c>
      <c r="AP4" s="68">
        <f>IFERROR(INDEX('진학사누적%'!$A$2:$BG$5,3,0.5*(COLUMN(진학사합체!AO3)+1),1),"")</f>
        <v>1.4999999999999999E-2</v>
      </c>
      <c r="AQ4" s="66">
        <f>IFERROR(INDEX(진학사누적테이블!$A$2:$BF$5,3,0.5*(COLUMN(진학사합체!AQ2)+1),1),"")</f>
        <v>522</v>
      </c>
      <c r="AR4" s="68">
        <f>IFERROR(INDEX('진학사누적%'!$A$2:$BG$5,3,0.5*(COLUMN(진학사합체!AQ3)+1),1),"")</f>
        <v>7.0000000000000001E-3</v>
      </c>
      <c r="AS4" s="66">
        <f>IFERROR(INDEX(진학사누적테이블!$A$2:$BF$5,3,0.5*(COLUMN(진학사합체!AS2)+1),1),"")</f>
        <v>519</v>
      </c>
      <c r="AT4" s="68">
        <f>IFERROR(INDEX('진학사누적%'!$A$2:$BG$5,3,0.5*(COLUMN(진학사합체!AS3)+1),1),"")</f>
        <v>8.9999999999999993E-3</v>
      </c>
      <c r="AU4" s="66">
        <f>IFERROR(INDEX(진학사누적테이블!$A$2:$BF$5,3,0.5*(COLUMN(진학사합체!AU2)+1),1),"")</f>
        <v>965.05</v>
      </c>
      <c r="AV4" s="68">
        <f>IFERROR(INDEX('진학사누적%'!$A$2:$BG$5,3,0.5*(COLUMN(진학사합체!AU3)+1),1),"")</f>
        <v>1.7999999999999999E-2</v>
      </c>
      <c r="AW4" s="66">
        <f>IFERROR(INDEX(진학사누적테이블!$A$2:$BF$5,3,0.5*(COLUMN(진학사합체!AW2)+1),1),"")</f>
        <v>645.5</v>
      </c>
      <c r="AX4" s="68">
        <f>IFERROR(INDEX('진학사누적%'!$A$2:$BG$5,3,0.5*(COLUMN(진학사합체!AW3)+1),1),"")</f>
        <v>1.2E-2</v>
      </c>
      <c r="AY4" s="66">
        <f>IFERROR(INDEX(진학사누적테이블!$A$2:$BF$5,3,0.5*(COLUMN(진학사합체!AY2)+1),1),"")</f>
        <v>193.62</v>
      </c>
      <c r="AZ4" s="68">
        <f>IFERROR(INDEX('진학사누적%'!$A$2:$BG$5,3,0.5*(COLUMN(진학사합체!AY3)+1),1),"")</f>
        <v>1.2E-2</v>
      </c>
      <c r="BA4" s="66">
        <f>IFERROR(INDEX(진학사누적테이블!$A$2:$BF$5,3,0.5*(COLUMN(진학사합체!BA2)+1),1),"")</f>
        <v>519</v>
      </c>
      <c r="BB4" s="68">
        <f>IFERROR(INDEX('진학사누적%'!$A$2:$BG$5,3,0.5*(COLUMN(진학사합체!BA3)+1),1),"")</f>
        <v>8.9999999999999993E-3</v>
      </c>
      <c r="BC4" s="66">
        <f>IFERROR(INDEX(진학사누적테이블!$A$2:$BF$5,3,0.5*(COLUMN(진학사합체!BC2)+1),1),"")</f>
        <v>645.5</v>
      </c>
      <c r="BD4" s="68">
        <f>IFERROR(INDEX('진학사누적%'!$A$2:$BG$5,3,0.5*(COLUMN(진학사합체!BC3)+1),1),"")</f>
        <v>1.2E-2</v>
      </c>
      <c r="BE4" s="66">
        <f>IFERROR(INDEX(진학사누적테이블!$A$2:$BF$5,3,0.5*(COLUMN(진학사합체!BE2)+1),1),"")</f>
        <v>769</v>
      </c>
      <c r="BF4" s="68">
        <f>IFERROR(INDEX('진학사누적%'!$A$2:$BG$5,3,0.5*(COLUMN(진학사합체!BE3)+1),1),"")</f>
        <v>1.2E-2</v>
      </c>
      <c r="BG4" s="66">
        <f>IFERROR(INDEX(진학사누적테이블!$A$2:$BF$5,3,0.5*(COLUMN(진학사합체!BG2)+1),1),"")</f>
        <v>996.36</v>
      </c>
      <c r="BH4" s="68">
        <f>IFERROR(INDEX('진학사누적%'!$A$2:$BG$5,3,0.5*(COLUMN(진학사합체!BG3)+1),1),"")</f>
        <v>8.9999999999999993E-3</v>
      </c>
      <c r="BI4" s="66">
        <f>IFERROR(INDEX(진학사누적테이블!$A$2:$BF$5,3,0.5*(COLUMN(진학사합체!BI2)+1),1),"")</f>
        <v>672</v>
      </c>
      <c r="BJ4" s="68">
        <f>IFERROR(INDEX('진학사누적%'!$A$2:$BG$5,3,0.5*(COLUMN(진학사합체!BI3)+1),1),"")</f>
        <v>1.4E-2</v>
      </c>
      <c r="BK4" s="66">
        <f>IFERROR(INDEX(진학사누적테이블!$A$2:$BF$5,3,0.5*(COLUMN(진학사합체!BK2)+1),1),"")</f>
        <v>792</v>
      </c>
      <c r="BL4" s="68">
        <f>IFERROR(INDEX('진학사누적%'!$A$2:$BG$5,3,0.5*(COLUMN(진학사합체!BK3)+1),1),"")</f>
        <v>1.4E-2</v>
      </c>
      <c r="BM4" s="66">
        <f>IFERROR(INDEX(진학사누적테이블!$A$2:$BF$5,3,0.5*(COLUMN(진학사합체!BM2)+1),1),"")</f>
        <v>864</v>
      </c>
      <c r="BN4" s="68">
        <f>IFERROR(INDEX('진학사누적%'!$A$2:$BG$5,3,0.5*(COLUMN(진학사합체!BM3)+1),1),"")</f>
        <v>1.4E-2</v>
      </c>
      <c r="BO4" s="66">
        <f>IFERROR(INDEX(진학사누적테이블!$A$2:$BF$5,3,0.5*(COLUMN(진학사합체!BO2)+1),1),"")</f>
        <v>768</v>
      </c>
      <c r="BP4" s="68">
        <f>IFERROR(INDEX('진학사누적%'!$A$2:$BG$5,3,0.5*(COLUMN(진학사합체!BO3)+1),1),"")</f>
        <v>1.4E-2</v>
      </c>
      <c r="BQ4" s="66">
        <f>IFERROR(INDEX(진학사누적테이블!$A$2:$BF$5,3,0.5*(COLUMN(진학사합체!BQ2)+1),1),"")</f>
        <v>867.6</v>
      </c>
      <c r="BR4" s="68">
        <f>IFERROR(INDEX('진학사누적%'!$A$2:$BG$5,3,0.5*(COLUMN(진학사합체!BQ3)+1),1),"")</f>
        <v>1.4E-2</v>
      </c>
      <c r="BS4" s="66">
        <f>IFERROR(INDEX(진학사누적테이블!$A$2:$BF$5,3,0.5*(COLUMN(진학사합체!BS2)+1),1),"")</f>
        <v>384</v>
      </c>
      <c r="BT4" s="68">
        <f>IFERROR(INDEX('진학사누적%'!$A$2:$BG$5,3,0.5*(COLUMN(진학사합체!BS3)+1),1),"")</f>
        <v>1.4E-2</v>
      </c>
      <c r="BU4" s="66">
        <f>IFERROR(INDEX(진학사누적테이블!$A$2:$BF$5,3,0.5*(COLUMN(진학사합체!BU2)+1),1),"")</f>
        <v>970.46</v>
      </c>
      <c r="BV4" s="68">
        <f>IFERROR(INDEX('진학사누적%'!$A$2:$BG$5,3,0.5*(COLUMN(진학사합체!BU3)+1),1),"")</f>
        <v>1.4E-2</v>
      </c>
      <c r="BW4" s="66">
        <f>IFERROR(INDEX(진학사누적테이블!$A$2:$BF$5,3,0.5*(COLUMN(진학사합체!BW2)+1),1),"")</f>
        <v>386.73</v>
      </c>
      <c r="BX4" s="68">
        <f>IFERROR(INDEX('진학사누적%'!$A$2:$BG$5,3,0.5*(COLUMN(진학사합체!BW3)+1),1),"")</f>
        <v>1.4E-2</v>
      </c>
      <c r="BY4" s="66">
        <f>IFERROR(INDEX(진학사누적테이블!$A$2:$BF$5,3,0.5*(COLUMN(진학사합체!BY2)+1),1),"")</f>
        <v>1001.8699999999999</v>
      </c>
      <c r="BZ4" s="68">
        <f>IFERROR(INDEX('진학사누적%'!$A$2:$BG$5,3,0.5*(COLUMN(진학사합체!BY3)+1),1),"")</f>
        <v>1.3000000000000001E-2</v>
      </c>
      <c r="CA4" s="66">
        <f>IFERROR(INDEX(진학사누적테이블!$A$2:$BF$5,3,0.5*(COLUMN(진학사합체!CA2)+1),1),"")</f>
        <v>960.8</v>
      </c>
      <c r="CB4" s="68">
        <f>IFERROR(INDEX('진학사누적%'!$A$2:$BG$5,3,0.5*(COLUMN(진학사합체!CA3)+1),1),"")</f>
        <v>1.2E-2</v>
      </c>
      <c r="CC4" s="66">
        <f>IFERROR(INDEX(진학사누적테이블!$A$2:$BF$5,3,0.5*(COLUMN(진학사합체!CC2)+1),1),"")</f>
        <v>601.25</v>
      </c>
      <c r="CD4" s="68">
        <f>IFERROR(INDEX('진학사누적%'!$A$2:$BG$5,3,0.5*(COLUMN(진학사합체!CC3)+1),1),"")</f>
        <v>1.4E-2</v>
      </c>
      <c r="CE4" s="66">
        <f>IFERROR(INDEX(진학사누적테이블!$A$2:$BF$5,3,0.5*(COLUMN(진학사합체!CE2)+1),1),"")</f>
        <v>673.23</v>
      </c>
      <c r="CF4" s="68">
        <f>IFERROR(INDEX('진학사누적%'!$A$2:$BG$5,3,0.5*(COLUMN(진학사합체!CE3)+1),1),"")</f>
        <v>1.2E-2</v>
      </c>
      <c r="CG4" s="66" t="str">
        <f>IFERROR(INDEX(진학사누적테이블!$A$2:$BF$5,3,0.5*(COLUMN(진학사합체!CG2)+1),1),"")</f>
        <v/>
      </c>
      <c r="CH4" s="68" t="str">
        <f>IFERROR(INDEX('진학사누적%'!$A$2:$BG$5,3,0.5*(COLUMN(진학사합체!CG3)+1),1),"")</f>
        <v/>
      </c>
      <c r="CI4" s="66" t="str">
        <f>IFERROR(INDEX(진학사누적테이블!$A$2:$BF$5,3,0.5*(COLUMN(진학사합체!CI2)+1),1),"")</f>
        <v/>
      </c>
      <c r="CJ4" s="68" t="str">
        <f>IFERROR(INDEX('진학사누적%'!$A$2:$BG$5,3,0.5*(COLUMN(진학사합체!CI3)+1),1),"")</f>
        <v/>
      </c>
      <c r="CK4" s="66" t="str">
        <f>IFERROR(INDEX(진학사누적테이블!$A$2:$BF$5,3,0.5*(COLUMN(진학사합체!CK2)+1),1),"")</f>
        <v/>
      </c>
      <c r="CL4" s="68" t="str">
        <f>IFERROR(INDEX('진학사누적%'!$A$2:$BG$5,3,0.5*(COLUMN(진학사합체!CK3)+1),1),"")</f>
        <v/>
      </c>
      <c r="CM4" s="66" t="str">
        <f>IFERROR(INDEX(진학사누적테이블!$A$2:$BF$5,3,0.5*(COLUMN(진학사합체!CM2)+1),1),"")</f>
        <v/>
      </c>
      <c r="CN4" s="68" t="str">
        <f>IFERROR(INDEX('진학사누적%'!$A$2:$BG$5,3,0.5*(COLUMN(진학사합체!CM3)+1),1),"")</f>
        <v/>
      </c>
      <c r="CO4" s="66" t="str">
        <f>IFERROR(INDEX(진학사누적테이블!$A$2:$BF$5,3,0.5*(COLUMN(진학사합체!CO2)+1),1),"")</f>
        <v/>
      </c>
      <c r="CP4" s="68" t="str">
        <f>IFERROR(INDEX('진학사누적%'!$A$2:$BG$5,3,0.5*(COLUMN(진학사합체!CO3)+1),1),"")</f>
        <v/>
      </c>
      <c r="CQ4" s="66" t="str">
        <f>IFERROR(INDEX(진학사누적테이블!$A$2:$BF$5,3,0.5*(COLUMN(진학사합체!CQ2)+1),1),"")</f>
        <v/>
      </c>
      <c r="CR4" s="68" t="str">
        <f>IFERROR(INDEX('진학사누적%'!$A$2:$BG$5,3,0.5*(COLUMN(진학사합체!CQ3)+1),1),"")</f>
        <v/>
      </c>
      <c r="CS4" s="66" t="str">
        <f>IFERROR(INDEX(진학사누적테이블!$A$2:$BF$5,3,0.5*(COLUMN(진학사합체!CS2)+1),1),"")</f>
        <v/>
      </c>
      <c r="CT4" s="68" t="str">
        <f>IFERROR(INDEX('진학사누적%'!$A$2:$BG$5,3,0.5*(COLUMN(진학사합체!CS3)+1),1),"")</f>
        <v/>
      </c>
      <c r="CU4" s="66" t="str">
        <f>IFERROR(INDEX(진학사누적테이블!$A$2:$BF$5,3,0.5*(COLUMN(진학사합체!CU2)+1),1),"")</f>
        <v/>
      </c>
      <c r="CV4" s="68" t="str">
        <f>IFERROR(INDEX('진학사누적%'!$A$2:$BG$5,3,0.5*(COLUMN(진학사합체!CU3)+1),1),"")</f>
        <v/>
      </c>
      <c r="CW4" s="66" t="str">
        <f>IFERROR(INDEX(진학사누적테이블!$A$2:$BF$5,3,0.5*(COLUMN(진학사합체!CW2)+1),1),"")</f>
        <v/>
      </c>
      <c r="CX4" s="68" t="str">
        <f>IFERROR(INDEX('진학사누적%'!$A$2:$BG$5,3,0.5*(COLUMN(진학사합체!CW3)+1),1),"")</f>
        <v/>
      </c>
      <c r="CY4" s="66" t="str">
        <f>IFERROR(INDEX(진학사누적테이블!$A$2:$BF$5,3,0.5*(COLUMN(진학사합체!CY2)+1),1),"")</f>
        <v/>
      </c>
      <c r="CZ4" s="68" t="str">
        <f>IFERROR(INDEX('진학사누적%'!$A$2:$BG$5,3,0.5*(COLUMN(진학사합체!CY3)+1),1),"")</f>
        <v/>
      </c>
      <c r="DA4" s="66" t="str">
        <f>IFERROR(INDEX(진학사누적테이블!$A$2:$BF$5,3,0.5*(COLUMN(진학사합체!DA2)+1),1),"")</f>
        <v/>
      </c>
      <c r="DB4" s="68" t="str">
        <f>IFERROR(INDEX('진학사누적%'!$A$2:$BG$5,3,0.5*(COLUMN(진학사합체!DA3)+1),1),"")</f>
        <v/>
      </c>
      <c r="DC4" s="66" t="str">
        <f>IFERROR(INDEX(진학사누적테이블!$A$2:$BF$5,3,0.5*(COLUMN(진학사합체!DC2)+1),1),"")</f>
        <v/>
      </c>
      <c r="DD4" s="68" t="str">
        <f>IFERROR(INDEX('진학사누적%'!$A$2:$BG$5,3,0.5*(COLUMN(진학사합체!DC3)+1),1),"")</f>
        <v/>
      </c>
      <c r="DE4" s="66">
        <f>IFERROR(INDEX(진학사누적테이블!$A$2:$BF$5,3,0.5*(COLUMN(진학사합체!DE2)+1),1),"")</f>
        <v>965.8</v>
      </c>
      <c r="DF4" s="68">
        <f>IFERROR(INDEX('진학사누적%'!$A$2:$BG$5,3,0.5*(COLUMN(진학사합체!DE3)+1),1),"")</f>
        <v>1.7000000000000001E-2</v>
      </c>
      <c r="DG4" s="66" t="str">
        <f>IFERROR(INDEX(진학사누적테이블!$A$2:$BF$5,3,0.5*(COLUMN(진학사합체!DG2)+1),1),"")</f>
        <v/>
      </c>
      <c r="DH4" s="68" t="str">
        <f>IFERROR(INDEX('진학사누적%'!$A$2:$BG$5,3,0.5*(COLUMN(진학사합체!DG3)+1),1),"")</f>
        <v/>
      </c>
      <c r="DI4" s="66">
        <f>IFERROR(INDEX(진학사누적테이블!$A$2:$BF$5,3,0.5*(COLUMN(진학사합체!DI2)+1),1),"")</f>
        <v>877.13</v>
      </c>
      <c r="DJ4" s="68">
        <f>IFERROR(INDEX('진학사누적%'!$A$2:$BG$5,3,0.5*(COLUMN(진학사합체!DI3)+1),1),"")</f>
        <v>1.6E-2</v>
      </c>
    </row>
    <row r="5" spans="1:115">
      <c r="A5" s="66">
        <f>IFERROR(INDEX(진학사누적테이블!$A$2:$BF$5,4,0.5*(COLUMN(진학사합체!A4)+1),1),"")</f>
        <v>513.23</v>
      </c>
      <c r="B5" s="68">
        <f>IFERROR(INDEX('진학사누적%'!$A$2:$BG$5,4,0.5*(COLUMN(진학사합체!A4)+1),1),"")</f>
        <v>1.7000000000000001E-2</v>
      </c>
      <c r="C5" s="66">
        <f>IFERROR(INDEX(진학사누적테이블!$A$2:$BF$5,4,0.5*(COLUMN(진학사합체!C4)+1),1),"")</f>
        <v>580.45000000000005</v>
      </c>
      <c r="D5" s="68">
        <f>IFERROR(INDEX('진학사누적%'!$A$2:$BG$5,4,0.5*(COLUMN(진학사합체!C4)+1),1),"")</f>
        <v>1.0999999999999999E-2</v>
      </c>
      <c r="E5" s="66">
        <f>IFERROR(INDEX(진학사누적테이블!$A$2:$BF$5,4,0.5*(COLUMN(진학사합체!E4)+1),1),"")</f>
        <v>579.45000000000005</v>
      </c>
      <c r="F5" s="68">
        <f>IFERROR(INDEX('진학사누적%'!$A$2:$BG$5,4,0.5*(COLUMN(진학사합체!E4)+1),1),"")</f>
        <v>1.2E-2</v>
      </c>
      <c r="G5" s="66">
        <f>IFERROR(INDEX(진학사누적테이블!$A$2:$BF$5,4,0.5*(COLUMN(진학사합체!G4)+1),1),"")</f>
        <v>511.04</v>
      </c>
      <c r="H5" s="68">
        <f>IFERROR(INDEX('진학사누적%'!$A$2:$BG$5,4,0.5*(COLUMN(진학사합체!G4)+1),1),"")</f>
        <v>0.02</v>
      </c>
      <c r="I5" s="66">
        <f>IFERROR(INDEX(진학사누적테이블!$A$2:$BF$5,4,0.5*(COLUMN(진학사합체!I4)+1),1),"")</f>
        <v>643.83000000000004</v>
      </c>
      <c r="J5" s="68">
        <f>IFERROR(INDEX('진학사누적%'!$A$2:$BG$5,4,0.5*(COLUMN(진학사합체!I4)+1),1),"")</f>
        <v>1.2E-2</v>
      </c>
      <c r="K5" s="66">
        <f>IFERROR(INDEX(진학사누적테이블!$A$2:$BF$5,4,0.5*(COLUMN(진학사합체!K4)+1),1),"")</f>
        <v>643.83000000000004</v>
      </c>
      <c r="L5" s="68">
        <f>IFERROR(INDEX('진학사누적%'!$A$2:$BG$5,4,0.5*(COLUMN(진학사합체!K4)+1),1),"")</f>
        <v>1.2E-2</v>
      </c>
      <c r="M5" s="66">
        <f>IFERROR(INDEX(진학사누적테이블!$A$2:$BF$5,4,0.5*(COLUMN(진학사합체!M4)+1),1),"")</f>
        <v>877.28</v>
      </c>
      <c r="N5" s="68">
        <f>IFERROR(INDEX('진학사누적%'!$A$2:$BG$5,4,0.5*(COLUMN(진학사합체!M4)+1),1),"")</f>
        <v>1.2E-2</v>
      </c>
      <c r="O5" s="66">
        <f>IFERROR(INDEX(진학사누적테이블!$A$2:$BF$5,4,0.5*(COLUMN(진학사합체!O4)+1),1),"")</f>
        <v>867.6</v>
      </c>
      <c r="P5" s="68">
        <f>IFERROR(INDEX('진학사누적%'!$A$2:$BG$5,4,0.5*(COLUMN(진학사합체!O4)+1),1),"")</f>
        <v>1.2E-2</v>
      </c>
      <c r="Q5" s="66">
        <f>IFERROR(INDEX(진학사누적테이블!$A$2:$BF$5,4,0.5*(COLUMN(진학사합체!Q4)+1),1),"")</f>
        <v>968.37</v>
      </c>
      <c r="R5" s="68">
        <f>IFERROR(INDEX('진학사누적%'!$A$2:$BG$5,4,0.5*(COLUMN(진학사합체!Q4)+1),1),"")</f>
        <v>1.3000000000000001E-2</v>
      </c>
      <c r="S5" s="66">
        <f>IFERROR(INDEX(진학사누적테이블!$A$2:$BF$5,4,0.5*(COLUMN(진학사합체!S4)+1),1),"")</f>
        <v>448.42</v>
      </c>
      <c r="T5" s="68">
        <f>IFERROR(INDEX('진학사누적%'!$A$2:$BG$5,4,0.5*(COLUMN(진학사합체!S4)+1),1),"")</f>
        <v>1.6E-2</v>
      </c>
      <c r="U5" s="66">
        <f>IFERROR(INDEX(진학사누적테이블!$A$2:$BF$5,4,0.5*(COLUMN(진학사합체!U4)+1),1),"")</f>
        <v>967.6</v>
      </c>
      <c r="V5" s="68">
        <f>IFERROR(INDEX('진학사누적%'!$A$2:$BG$5,4,0.5*(COLUMN(진학사합체!U4)+1),1),"")</f>
        <v>1.2E-2</v>
      </c>
      <c r="W5" s="66" t="str">
        <f>IFERROR(INDEX(진학사누적테이블!$A$2:$BF$5,4,0.5*(COLUMN(진학사합체!W4)+1),1),"")</f>
        <v/>
      </c>
      <c r="X5" s="68" t="str">
        <f>IFERROR(INDEX('진학사누적%'!$A$2:$BG$5,4,0.5*(COLUMN(진학사합체!W4)+1),1),"")</f>
        <v/>
      </c>
      <c r="Y5" s="66" t="str">
        <f>IFERROR(INDEX(진학사누적테이블!$A$2:$BF$5,4,0.5*(COLUMN(진학사합체!Y4)+1),1),"")</f>
        <v/>
      </c>
      <c r="Z5" s="68" t="str">
        <f>IFERROR(INDEX('진학사누적%'!$A$2:$BG$5,4,0.5*(COLUMN(진학사합체!Y4)+1),1),"")</f>
        <v/>
      </c>
      <c r="AA5" s="66" t="str">
        <f>IFERROR(INDEX(진학사누적테이블!$A$2:$BF$5,4,0.5*(COLUMN(진학사합체!AA4)+1),1),"")</f>
        <v/>
      </c>
      <c r="AB5" s="68" t="str">
        <f>IFERROR(INDEX('진학사누적%'!$A$2:$BG$5,4,0.5*(COLUMN(진학사합체!AA4)+1),1),"")</f>
        <v/>
      </c>
      <c r="AC5" s="66">
        <f>IFERROR(INDEX(진학사누적테이블!$A$2:$BF$5,4,0.5*(COLUMN(진학사합체!AC4)+1),1),"")</f>
        <v>513.54499999999996</v>
      </c>
      <c r="AD5" s="68">
        <f>IFERROR(INDEX('진학사누적%'!$A$2:$BG$5,4,0.5*(COLUMN(진학사합체!AC4)+1),1),"")</f>
        <v>1.7000000000000001E-2</v>
      </c>
      <c r="AE5" s="66">
        <f>IFERROR(INDEX(진학사누적테이블!$A$2:$BF$5,4,0.5*(COLUMN(진학사합체!AE4)+1),1),"")</f>
        <v>644.94499999999994</v>
      </c>
      <c r="AF5" s="68">
        <f>IFERROR(INDEX('진학사누적%'!$A$2:$BG$5,4,0.5*(COLUMN(진학사합체!AE4)+1),1),"")</f>
        <v>1.0999999999999999E-2</v>
      </c>
      <c r="AG5" s="66">
        <f>IFERROR(INDEX(진학사누적테이블!$A$2:$BF$5,4,0.5*(COLUMN(진학사합체!AG4)+1),1),"")</f>
        <v>966.51499999999999</v>
      </c>
      <c r="AH5" s="68">
        <f>IFERROR(INDEX('진학사누적%'!$A$2:$BG$5,4,0.5*(COLUMN(진학사합체!AG4)+1),1),"")</f>
        <v>1.7000000000000001E-2</v>
      </c>
      <c r="AI5" s="66">
        <f>IFERROR(INDEX(진학사누적테이블!$A$2:$BF$5,4,0.5*(COLUMN(진학사합체!AI4)+1),1),"")</f>
        <v>967.62</v>
      </c>
      <c r="AJ5" s="68">
        <f>IFERROR(INDEX('진학사누적%'!$A$2:$BG$5,4,0.5*(COLUMN(진학사합체!AI4)+1),1),"")</f>
        <v>1.2E-2</v>
      </c>
      <c r="AK5" s="66">
        <f>IFERROR(INDEX(진학사누적테이블!$A$2:$BF$5,4,0.5*(COLUMN(진학사합체!AK4)+1),1),"")</f>
        <v>479.3</v>
      </c>
      <c r="AL5" s="68">
        <f>IFERROR(INDEX('진학사누적%'!$A$2:$BG$5,4,0.5*(COLUMN(진학사합체!AK4)+1),1),"")</f>
        <v>0.02</v>
      </c>
      <c r="AM5" s="66">
        <f>IFERROR(INDEX(진학사누적테이블!$A$2:$BF$5,4,0.5*(COLUMN(진학사합체!AM4)+1),1),"")</f>
        <v>968.06</v>
      </c>
      <c r="AN5" s="68">
        <f>IFERROR(INDEX('진학사누적%'!$A$2:$BG$5,4,0.5*(COLUMN(진학사합체!AM4)+1),1),"")</f>
        <v>1.7999999999999999E-2</v>
      </c>
      <c r="AO5" s="66">
        <f>IFERROR(INDEX(진학사누적테이블!$A$2:$BF$5,4,0.5*(COLUMN(진학사합체!AO4)+1),1),"")</f>
        <v>565.76</v>
      </c>
      <c r="AP5" s="68">
        <f>IFERROR(INDEX('진학사누적%'!$A$2:$BG$5,4,0.5*(COLUMN(진학사합체!AO4)+1),1),"")</f>
        <v>1.6E-2</v>
      </c>
      <c r="AQ5" s="66">
        <f>IFERROR(INDEX(진학사누적테이블!$A$2:$BF$5,4,0.5*(COLUMN(진학사합체!AQ4)+1),1),"")</f>
        <v>522</v>
      </c>
      <c r="AR5" s="68">
        <f>IFERROR(INDEX('진학사누적%'!$A$2:$BG$5,4,0.5*(COLUMN(진학사합체!AQ4)+1),1),"")</f>
        <v>7.4999999999999997E-3</v>
      </c>
      <c r="AS5" s="66">
        <f>IFERROR(INDEX(진학사누적테이블!$A$2:$BF$5,4,0.5*(COLUMN(진학사합체!AS4)+1),1),"")</f>
        <v>519</v>
      </c>
      <c r="AT5" s="68">
        <f>IFERROR(INDEX('진학사누적%'!$A$2:$BG$5,4,0.5*(COLUMN(진학사합체!AS4)+1),1),"")</f>
        <v>9.4999999999999998E-3</v>
      </c>
      <c r="AU5" s="66">
        <f>IFERROR(INDEX(진학사누적테이블!$A$2:$BF$5,4,0.5*(COLUMN(진학사합체!AU4)+1),1),"")</f>
        <v>964.3</v>
      </c>
      <c r="AV5" s="68">
        <f>IFERROR(INDEX('진학사누적%'!$A$2:$BG$5,4,0.5*(COLUMN(진학사합체!AU4)+1),1),"")</f>
        <v>1.9E-2</v>
      </c>
      <c r="AW5" s="66">
        <f>IFERROR(INDEX(진학사누적테이블!$A$2:$BF$5,4,0.5*(COLUMN(진학사합체!AW4)+1),1),"")</f>
        <v>645</v>
      </c>
      <c r="AX5" s="68">
        <f>IFERROR(INDEX('진학사누적%'!$A$2:$BG$5,4,0.5*(COLUMN(진학사합체!AW4)+1),1),"")</f>
        <v>1.3000000000000001E-2</v>
      </c>
      <c r="AY5" s="66">
        <f>IFERROR(INDEX(진학사누적테이블!$A$2:$BF$5,4,0.5*(COLUMN(진학사합체!AY4)+1),1),"")</f>
        <v>193.41</v>
      </c>
      <c r="AZ5" s="68">
        <f>IFERROR(INDEX('진학사누적%'!$A$2:$BG$5,4,0.5*(COLUMN(진학사합체!AY4)+1),1),"")</f>
        <v>1.3000000000000001E-2</v>
      </c>
      <c r="BA5" s="66">
        <f>IFERROR(INDEX(진학사누적테이블!$A$2:$BF$5,4,0.5*(COLUMN(진학사합체!BA4)+1),1),"")</f>
        <v>519</v>
      </c>
      <c r="BB5" s="68">
        <f>IFERROR(INDEX('진학사누적%'!$A$2:$BG$5,4,0.5*(COLUMN(진학사합체!BA4)+1),1),"")</f>
        <v>9.4999999999999998E-3</v>
      </c>
      <c r="BC5" s="66">
        <f>IFERROR(INDEX(진학사누적테이블!$A$2:$BF$5,4,0.5*(COLUMN(진학사합체!BC4)+1),1),"")</f>
        <v>645</v>
      </c>
      <c r="BD5" s="68">
        <f>IFERROR(INDEX('진학사누적%'!$A$2:$BG$5,4,0.5*(COLUMN(진학사합체!BC4)+1),1),"")</f>
        <v>1.3000000000000001E-2</v>
      </c>
      <c r="BE5" s="66">
        <f>IFERROR(INDEX(진학사누적테이블!$A$2:$BF$5,4,0.5*(COLUMN(진학사합체!BE4)+1),1),"")</f>
        <v>768</v>
      </c>
      <c r="BF5" s="68">
        <f>IFERROR(INDEX('진학사누적%'!$A$2:$BG$5,4,0.5*(COLUMN(진학사합체!BE4)+1),1),"")</f>
        <v>1.3000000000000001E-2</v>
      </c>
      <c r="BG5" s="66">
        <f>IFERROR(INDEX(진학사누적테이블!$A$2:$BF$5,4,0.5*(COLUMN(진학사합체!BG4)+1),1),"")</f>
        <v>995.86</v>
      </c>
      <c r="BH5" s="68">
        <f>IFERROR(INDEX('진학사누적%'!$A$2:$BG$5,4,0.5*(COLUMN(진학사합체!BG4)+1),1),"")</f>
        <v>9.4999999999999998E-3</v>
      </c>
      <c r="BI5" s="66">
        <f>IFERROR(INDEX(진학사누적테이블!$A$2:$BF$5,4,0.5*(COLUMN(진학사합체!BI4)+1),1),"")</f>
        <v>670.95</v>
      </c>
      <c r="BJ5" s="68">
        <f>IFERROR(INDEX('진학사누적%'!$A$2:$BG$5,4,0.5*(COLUMN(진학사합체!BI4)+1),1),"")</f>
        <v>1.4999999999999999E-2</v>
      </c>
      <c r="BK5" s="66">
        <f>IFERROR(INDEX(진학사누적테이블!$A$2:$BF$5,4,0.5*(COLUMN(진학사합체!BK4)+1),1),"")</f>
        <v>791.7</v>
      </c>
      <c r="BL5" s="68">
        <f>IFERROR(INDEX('진학사누적%'!$A$2:$BG$5,4,0.5*(COLUMN(진학사합체!BK4)+1),1),"")</f>
        <v>1.4999999999999999E-2</v>
      </c>
      <c r="BM5" s="66">
        <f>IFERROR(INDEX(진학사누적테이블!$A$2:$BF$5,4,0.5*(COLUMN(진학사합체!BM4)+1),1),"")</f>
        <v>862.875</v>
      </c>
      <c r="BN5" s="68">
        <f>IFERROR(INDEX('진학사누적%'!$A$2:$BG$5,4,0.5*(COLUMN(진학사합체!BM4)+1),1),"")</f>
        <v>1.4999999999999999E-2</v>
      </c>
      <c r="BO5" s="66">
        <f>IFERROR(INDEX(진학사누적테이블!$A$2:$BF$5,4,0.5*(COLUMN(진학사합체!BO4)+1),1),"")</f>
        <v>766.8</v>
      </c>
      <c r="BP5" s="68">
        <f>IFERROR(INDEX('진학사누적%'!$A$2:$BG$5,4,0.5*(COLUMN(진학사합체!BO4)+1),1),"")</f>
        <v>1.4999999999999999E-2</v>
      </c>
      <c r="BQ5" s="66">
        <f>IFERROR(INDEX(진학사누적테이블!$A$2:$BF$5,4,0.5*(COLUMN(진학사합체!BQ4)+1),1),"")</f>
        <v>866.38499999999999</v>
      </c>
      <c r="BR5" s="68">
        <f>IFERROR(INDEX('진학사누적%'!$A$2:$BG$5,4,0.5*(COLUMN(진학사합체!BQ4)+1),1),"")</f>
        <v>1.4999999999999999E-2</v>
      </c>
      <c r="BS5" s="66">
        <f>IFERROR(INDEX(진학사누적테이블!$A$2:$BF$5,4,0.5*(COLUMN(진학사합체!BS4)+1),1),"")</f>
        <v>383.4</v>
      </c>
      <c r="BT5" s="68">
        <f>IFERROR(INDEX('진학사누적%'!$A$2:$BG$5,4,0.5*(COLUMN(진학사합체!BS4)+1),1),"")</f>
        <v>1.4999999999999999E-2</v>
      </c>
      <c r="BU5" s="66">
        <f>IFERROR(INDEX(진학사누적테이블!$A$2:$BF$5,4,0.5*(COLUMN(진학사합체!BU4)+1),1),"")</f>
        <v>969.56</v>
      </c>
      <c r="BV5" s="68">
        <f>IFERROR(INDEX('진학사누적%'!$A$2:$BG$5,4,0.5*(COLUMN(진학사합체!BU4)+1),1),"")</f>
        <v>1.4999999999999999E-2</v>
      </c>
      <c r="BW5" s="66">
        <f>IFERROR(INDEX(진학사누적테이블!$A$2:$BF$5,4,0.5*(COLUMN(진학사합체!BW4)+1),1),"")</f>
        <v>386.35</v>
      </c>
      <c r="BX5" s="68">
        <f>IFERROR(INDEX('진학사누적%'!$A$2:$BG$5,4,0.5*(COLUMN(진학사합체!BW4)+1),1),"")</f>
        <v>1.4999999999999999E-2</v>
      </c>
      <c r="BY5" s="66">
        <f>IFERROR(INDEX(진학사누적테이블!$A$2:$BF$5,4,0.5*(COLUMN(진학사합체!BY4)+1),1),"")</f>
        <v>1001.56</v>
      </c>
      <c r="BZ5" s="68">
        <f>IFERROR(INDEX('진학사누적%'!$A$2:$BG$5,4,0.5*(COLUMN(진학사합체!BY4)+1),1),"")</f>
        <v>1.4E-2</v>
      </c>
      <c r="CA5" s="66">
        <f>IFERROR(INDEX(진학사누적테이블!$A$2:$BF$5,4,0.5*(COLUMN(진학사합체!CA4)+1),1),"")</f>
        <v>959.3</v>
      </c>
      <c r="CB5" s="68">
        <f>IFERROR(INDEX('진학사누적%'!$A$2:$BG$5,4,0.5*(COLUMN(진학사합체!CA4)+1),1),"")</f>
        <v>1.3000000000000001E-2</v>
      </c>
      <c r="CC5" s="66">
        <f>IFERROR(INDEX(진학사누적테이블!$A$2:$BF$5,4,0.5*(COLUMN(진학사합체!CC4)+1),1),"")</f>
        <v>600.69000000000005</v>
      </c>
      <c r="CD5" s="68">
        <f>IFERROR(INDEX('진학사누적%'!$A$2:$BG$5,4,0.5*(COLUMN(진학사합체!CC4)+1),1),"")</f>
        <v>1.4999999999999999E-2</v>
      </c>
      <c r="CE5" s="66">
        <f>IFERROR(INDEX(진학사누적테이블!$A$2:$BF$5,4,0.5*(COLUMN(진학사합체!CE4)+1),1),"")</f>
        <v>672.09</v>
      </c>
      <c r="CF5" s="68">
        <f>IFERROR(INDEX('진학사누적%'!$A$2:$BG$5,4,0.5*(COLUMN(진학사합체!CE4)+1),1),"")</f>
        <v>1.3000000000000001E-2</v>
      </c>
      <c r="CG5" s="66" t="str">
        <f>IFERROR(INDEX(진학사누적테이블!$A$2:$BF$5,4,0.5*(COLUMN(진학사합체!CG4)+1),1),"")</f>
        <v/>
      </c>
      <c r="CH5" s="68" t="str">
        <f>IFERROR(INDEX('진학사누적%'!$A$2:$BG$5,4,0.5*(COLUMN(진학사합체!CG4)+1),1),"")</f>
        <v/>
      </c>
      <c r="CI5" s="66" t="str">
        <f>IFERROR(INDEX(진학사누적테이블!$A$2:$BF$5,4,0.5*(COLUMN(진학사합체!CI4)+1),1),"")</f>
        <v/>
      </c>
      <c r="CJ5" s="68" t="str">
        <f>IFERROR(INDEX('진학사누적%'!$A$2:$BG$5,4,0.5*(COLUMN(진학사합체!CI4)+1),1),"")</f>
        <v/>
      </c>
      <c r="CK5" s="66" t="str">
        <f>IFERROR(INDEX(진학사누적테이블!$A$2:$BF$5,4,0.5*(COLUMN(진학사합체!CK4)+1),1),"")</f>
        <v/>
      </c>
      <c r="CL5" s="68" t="str">
        <f>IFERROR(INDEX('진학사누적%'!$A$2:$BG$5,4,0.5*(COLUMN(진학사합체!CK4)+1),1),"")</f>
        <v/>
      </c>
      <c r="CM5" s="66" t="str">
        <f>IFERROR(INDEX(진학사누적테이블!$A$2:$BF$5,4,0.5*(COLUMN(진학사합체!CM4)+1),1),"")</f>
        <v/>
      </c>
      <c r="CN5" s="68" t="str">
        <f>IFERROR(INDEX('진학사누적%'!$A$2:$BG$5,4,0.5*(COLUMN(진학사합체!CM4)+1),1),"")</f>
        <v/>
      </c>
      <c r="CO5" s="66" t="str">
        <f>IFERROR(INDEX(진학사누적테이블!$A$2:$BF$5,4,0.5*(COLUMN(진학사합체!CO4)+1),1),"")</f>
        <v/>
      </c>
      <c r="CP5" s="68" t="str">
        <f>IFERROR(INDEX('진학사누적%'!$A$2:$BG$5,4,0.5*(COLUMN(진학사합체!CO4)+1),1),"")</f>
        <v/>
      </c>
      <c r="CQ5" s="66" t="str">
        <f>IFERROR(INDEX(진학사누적테이블!$A$2:$BF$5,4,0.5*(COLUMN(진학사합체!CQ4)+1),1),"")</f>
        <v/>
      </c>
      <c r="CR5" s="68" t="str">
        <f>IFERROR(INDEX('진학사누적%'!$A$2:$BG$5,4,0.5*(COLUMN(진학사합체!CQ4)+1),1),"")</f>
        <v/>
      </c>
      <c r="CS5" s="66" t="str">
        <f>IFERROR(INDEX(진학사누적테이블!$A$2:$BF$5,4,0.5*(COLUMN(진학사합체!CS4)+1),1),"")</f>
        <v/>
      </c>
      <c r="CT5" s="68" t="str">
        <f>IFERROR(INDEX('진학사누적%'!$A$2:$BG$5,4,0.5*(COLUMN(진학사합체!CS4)+1),1),"")</f>
        <v/>
      </c>
      <c r="CU5" s="66" t="str">
        <f>IFERROR(INDEX(진학사누적테이블!$A$2:$BF$5,4,0.5*(COLUMN(진학사합체!CU4)+1),1),"")</f>
        <v/>
      </c>
      <c r="CV5" s="68" t="str">
        <f>IFERROR(INDEX('진학사누적%'!$A$2:$BG$5,4,0.5*(COLUMN(진학사합체!CU4)+1),1),"")</f>
        <v/>
      </c>
      <c r="CW5" s="66" t="str">
        <f>IFERROR(INDEX(진학사누적테이블!$A$2:$BF$5,4,0.5*(COLUMN(진학사합체!CW4)+1),1),"")</f>
        <v/>
      </c>
      <c r="CX5" s="68" t="str">
        <f>IFERROR(INDEX('진학사누적%'!$A$2:$BG$5,4,0.5*(COLUMN(진학사합체!CW4)+1),1),"")</f>
        <v/>
      </c>
      <c r="CY5" s="66" t="str">
        <f>IFERROR(INDEX(진학사누적테이블!$A$2:$BF$5,4,0.5*(COLUMN(진학사합체!CY4)+1),1),"")</f>
        <v/>
      </c>
      <c r="CZ5" s="68" t="str">
        <f>IFERROR(INDEX('진학사누적%'!$A$2:$BG$5,4,0.5*(COLUMN(진학사합체!CY4)+1),1),"")</f>
        <v/>
      </c>
      <c r="DA5" s="66" t="str">
        <f>IFERROR(INDEX(진학사누적테이블!$A$2:$BF$5,4,0.5*(COLUMN(진학사합체!DA4)+1),1),"")</f>
        <v/>
      </c>
      <c r="DB5" s="68" t="str">
        <f>IFERROR(INDEX('진학사누적%'!$A$2:$BG$5,4,0.5*(COLUMN(진학사합체!DA4)+1),1),"")</f>
        <v/>
      </c>
      <c r="DC5" s="66" t="str">
        <f>IFERROR(INDEX(진학사누적테이블!$A$2:$BF$5,4,0.5*(COLUMN(진학사합체!DC4)+1),1),"")</f>
        <v/>
      </c>
      <c r="DD5" s="68" t="str">
        <f>IFERROR(INDEX('진학사누적%'!$A$2:$BG$5,4,0.5*(COLUMN(진학사합체!DC4)+1),1),"")</f>
        <v/>
      </c>
      <c r="DE5" s="66">
        <f>IFERROR(INDEX(진학사누적테이블!$A$2:$BF$5,4,0.5*(COLUMN(진학사합체!DE4)+1),1),"")</f>
        <v>965.02</v>
      </c>
      <c r="DF5" s="68">
        <f>IFERROR(INDEX('진학사누적%'!$A$2:$BG$5,4,0.5*(COLUMN(진학사합체!DE4)+1),1),"")</f>
        <v>1.7999999999999999E-2</v>
      </c>
      <c r="DG5" s="66" t="str">
        <f>IFERROR(INDEX(진학사누적테이블!$A$2:$BF$5,4,0.5*(COLUMN(진학사합체!DG4)+1),1),"")</f>
        <v/>
      </c>
      <c r="DH5" s="68" t="str">
        <f>IFERROR(INDEX('진학사누적%'!$A$2:$BG$5,4,0.5*(COLUMN(진학사합체!DG4)+1),1),"")</f>
        <v/>
      </c>
      <c r="DI5" s="66">
        <f>IFERROR(INDEX(진학사누적테이블!$A$2:$BF$5,4,0.5*(COLUMN(진학사합체!DI4)+1),1),"")</f>
        <v>876.6</v>
      </c>
      <c r="DJ5" s="68">
        <f>IFERROR(INDEX('진학사누적%'!$A$2:$BG$5,4,0.5*(COLUMN(진학사합체!DI4)+1),1),"")</f>
        <v>1.7000000000000001E-2</v>
      </c>
    </row>
    <row r="6" spans="1:115">
      <c r="A6" s="99">
        <f>A2</f>
        <v>513.928</v>
      </c>
      <c r="B6" s="99" t="str">
        <f>B1</f>
        <v>1.5%~1.6%</v>
      </c>
      <c r="C6" s="99">
        <f t="shared" ref="C6" si="0">C2</f>
        <v>581.02650000000006</v>
      </c>
      <c r="D6" s="99" t="str">
        <f t="shared" ref="D6" si="1">D1</f>
        <v>0.95%~1%</v>
      </c>
      <c r="E6" s="99">
        <f t="shared" ref="E6" si="2">E2</f>
        <v>580.37850000000003</v>
      </c>
      <c r="F6" s="99" t="str">
        <f t="shared" ref="F6" si="3">F1</f>
        <v>1%~1.1%</v>
      </c>
      <c r="G6" s="99">
        <f t="shared" ref="G6" si="4">G2</f>
        <v>511.428</v>
      </c>
      <c r="H6" s="99" t="str">
        <f t="shared" ref="H6" si="5">H1</f>
        <v>1.8%~1.9%</v>
      </c>
      <c r="I6" s="99">
        <f t="shared" ref="I6" si="6">I2</f>
        <v>644.86500000000001</v>
      </c>
      <c r="J6" s="99" t="str">
        <f t="shared" ref="J6" si="7">J1</f>
        <v>1%~1.1%</v>
      </c>
      <c r="K6" s="99">
        <f t="shared" ref="K6" si="8">K2</f>
        <v>644.86500000000001</v>
      </c>
      <c r="L6" s="99" t="str">
        <f t="shared" ref="L6" si="9">L1</f>
        <v>1%~1.1%</v>
      </c>
      <c r="M6" s="99">
        <f t="shared" ref="M6" si="10">M2</f>
        <v>878.3747699966392</v>
      </c>
      <c r="N6" s="99" t="str">
        <f t="shared" ref="N6" si="11">N1</f>
        <v>1%~1.1%</v>
      </c>
      <c r="O6" s="99">
        <f t="shared" ref="O6" si="12">O2</f>
        <v>869.0555927662424</v>
      </c>
      <c r="P6" s="99" t="str">
        <f t="shared" ref="P6" si="13">P1</f>
        <v>1%~1.1%</v>
      </c>
      <c r="Q6" s="99">
        <f t="shared" ref="Q6" si="14">Q2</f>
        <v>969.60589185867502</v>
      </c>
      <c r="R6" s="99" t="str">
        <f t="shared" ref="R6" si="15">R1</f>
        <v>1.1%~1.2%</v>
      </c>
      <c r="S6" s="99">
        <f t="shared" ref="S6" si="16">S2</f>
        <v>448.98700000000002</v>
      </c>
      <c r="T6" s="99" t="str">
        <f t="shared" ref="T6" si="17">T1</f>
        <v>1.4%~1.5%</v>
      </c>
      <c r="U6" s="99">
        <f t="shared" ref="U6" si="18">U2</f>
        <v>968.92463253440997</v>
      </c>
      <c r="V6" s="99" t="str">
        <f t="shared" ref="V6" si="19">V1</f>
        <v>1%~1.1%</v>
      </c>
      <c r="W6" s="99">
        <f t="shared" ref="W6" si="20">W2</f>
        <v>578.29500000000007</v>
      </c>
      <c r="X6" s="99" t="e">
        <f t="shared" ref="X6" si="21">X1</f>
        <v>#VALUE!</v>
      </c>
      <c r="Y6" s="99">
        <f t="shared" ref="Y6" si="22">Y2</f>
        <v>644.92000000000007</v>
      </c>
      <c r="Z6" s="99" t="e">
        <f t="shared" ref="Z6" si="23">Z1</f>
        <v>#VALUE!</v>
      </c>
      <c r="AA6" s="99">
        <f t="shared" ref="AA6" si="24">AA2</f>
        <v>65.166666666666657</v>
      </c>
      <c r="AB6" s="99" t="e">
        <f t="shared" ref="AB6" si="25">AB1</f>
        <v>#VALUE!</v>
      </c>
      <c r="AC6" s="99">
        <f t="shared" ref="AC6" si="26">AC2</f>
        <v>514.33328000000006</v>
      </c>
      <c r="AD6" s="99" t="str">
        <f t="shared" ref="AD6" si="27">AD1</f>
        <v>1.5%~1.6%</v>
      </c>
      <c r="AE6" s="99">
        <f t="shared" ref="AE6" si="28">AE2</f>
        <v>645.58500000000004</v>
      </c>
      <c r="AF6" s="99" t="str">
        <f t="shared" ref="AF6" si="29">AF1</f>
        <v>0.95%~1%</v>
      </c>
      <c r="AG6" s="99">
        <f t="shared" ref="AG6" si="30">AG2</f>
        <v>967.27156627836666</v>
      </c>
      <c r="AH6" s="99" t="str">
        <f t="shared" ref="AH6" si="31">AH1</f>
        <v>1.5%~1.6%</v>
      </c>
      <c r="AI6" s="99">
        <f t="shared" ref="AI6" si="32">AI2</f>
        <v>968.92576899777112</v>
      </c>
      <c r="AJ6" s="99" t="str">
        <f t="shared" ref="AJ6" si="33">AJ1</f>
        <v>1%~1.1%</v>
      </c>
      <c r="AK6" s="99">
        <f t="shared" ref="AK6" si="34">AK2</f>
        <v>479.73625000000004</v>
      </c>
      <c r="AL6" s="99" t="str">
        <f t="shared" ref="AL6" si="35">AL1</f>
        <v>1.8%~1.9%</v>
      </c>
      <c r="AM6" s="99">
        <f t="shared" ref="AM6" si="36">AM2</f>
        <v>968.81663128893274</v>
      </c>
      <c r="AN6" s="99" t="str">
        <f t="shared" ref="AN6" si="37">AN1</f>
        <v>1.6%~1.7%</v>
      </c>
      <c r="AO6" s="99">
        <f t="shared" ref="AO6" si="38">AO2</f>
        <v>566.72</v>
      </c>
      <c r="AP6" s="99" t="str">
        <f t="shared" ref="AP6" si="39">AP1</f>
        <v>1.4%~1.5%</v>
      </c>
      <c r="AQ6" s="99">
        <f t="shared" ref="AQ6" si="40">AQ2</f>
        <v>522</v>
      </c>
      <c r="AR6" s="99" t="str">
        <f t="shared" ref="AR6" si="41">AR1</f>
        <v>0.65%~0.7%</v>
      </c>
      <c r="AS6" s="99">
        <f t="shared" ref="AS6" si="42">AS2</f>
        <v>519</v>
      </c>
      <c r="AT6" s="99" t="str">
        <f t="shared" ref="AT6" si="43">AT1</f>
        <v>0.85%~0.9%</v>
      </c>
      <c r="AU6" s="99">
        <f t="shared" ref="AU6" si="44">AU2</f>
        <v>965.76578951006911</v>
      </c>
      <c r="AV6" s="99" t="str">
        <f t="shared" ref="AV6" si="45">AV1</f>
        <v>1.7%~1.8%</v>
      </c>
      <c r="AW6" s="99">
        <f t="shared" ref="AW6" si="46">AW2</f>
        <v>646</v>
      </c>
      <c r="AX6" s="99" t="str">
        <f t="shared" ref="AX6" si="47">AX1</f>
        <v>1.1%~1.2%</v>
      </c>
      <c r="AY6" s="99">
        <f t="shared" ref="AY6" si="48">AY2</f>
        <v>193.73999999999998</v>
      </c>
      <c r="AZ6" s="99" t="str">
        <f t="shared" ref="AZ6" si="49">AZ1</f>
        <v>1.1%~1.2%</v>
      </c>
      <c r="BA6" s="99">
        <f t="shared" ref="BA6" si="50">BA2</f>
        <v>519</v>
      </c>
      <c r="BB6" s="99" t="str">
        <f t="shared" ref="BB6" si="51">BB1</f>
        <v>0.85%~0.9%</v>
      </c>
      <c r="BC6" s="99">
        <f t="shared" ref="BC6" si="52">BC2</f>
        <v>646</v>
      </c>
      <c r="BD6" s="99" t="str">
        <f t="shared" ref="BD6" si="53">BD1</f>
        <v>1.1%~1.2%</v>
      </c>
      <c r="BE6" s="99">
        <f t="shared" ref="BE6" si="54">BE2</f>
        <v>769</v>
      </c>
      <c r="BF6" s="99" t="str">
        <f t="shared" ref="BF6" si="55">BF1</f>
        <v>1.1%~1.2%</v>
      </c>
      <c r="BG6" s="99">
        <f t="shared" ref="BG6" si="56">BG2</f>
        <v>996.36</v>
      </c>
      <c r="BH6" s="99" t="str">
        <f t="shared" ref="BH6" si="57">BH1</f>
        <v>0.85%~0.9%</v>
      </c>
      <c r="BI6" s="99">
        <f t="shared" ref="BI6" si="58">BI2</f>
        <v>672.7</v>
      </c>
      <c r="BJ6" s="99" t="str">
        <f t="shared" ref="BJ6" si="59">BJ1</f>
        <v>1.3%~1.4%</v>
      </c>
      <c r="BK6" s="99">
        <f t="shared" ref="BK6" si="60">BK2</f>
        <v>792.2</v>
      </c>
      <c r="BL6" s="99" t="str">
        <f t="shared" ref="BL6" si="61">BL1</f>
        <v>1.3%~1.4%</v>
      </c>
      <c r="BM6" s="99">
        <f t="shared" ref="BM6" si="62">BM2</f>
        <v>864.90000000000009</v>
      </c>
      <c r="BN6" s="99" t="str">
        <f t="shared" ref="BN6" si="63">BN1</f>
        <v>1.3%~1.4%</v>
      </c>
      <c r="BO6" s="99">
        <f t="shared" ref="BO6" si="64">BO2</f>
        <v>768.8</v>
      </c>
      <c r="BP6" s="99" t="str">
        <f t="shared" ref="BP6" si="65">BP1</f>
        <v>1.3%~1.4%</v>
      </c>
      <c r="BQ6" s="99">
        <f t="shared" ref="BQ6" si="66">BQ2</f>
        <v>868.41</v>
      </c>
      <c r="BR6" s="99" t="str">
        <f t="shared" ref="BR6" si="67">BR1</f>
        <v>1.3%~1.4%</v>
      </c>
      <c r="BS6" s="99">
        <f t="shared" ref="BS6" si="68">BS2</f>
        <v>384.4</v>
      </c>
      <c r="BT6" s="99" t="str">
        <f t="shared" ref="BT6" si="69">BT1</f>
        <v>1.3%~1.4%</v>
      </c>
      <c r="BU6" s="99">
        <f t="shared" ref="BU6" si="70">BU2</f>
        <v>970.96218908353103</v>
      </c>
      <c r="BV6" s="99" t="str">
        <f t="shared" ref="BV6" si="71">BV1</f>
        <v>1.3%~1.4%</v>
      </c>
      <c r="BW6" s="99">
        <f t="shared" ref="BW6" si="72">BW2</f>
        <v>387.08914713141104</v>
      </c>
      <c r="BX6" s="99" t="str">
        <f t="shared" ref="BX6" si="73">BX1</f>
        <v>1.3%~1.4%</v>
      </c>
      <c r="BY6" s="99">
        <f t="shared" ref="BY6" si="74">BY2</f>
        <v>1001.9</v>
      </c>
      <c r="BZ6" s="99" t="str">
        <f t="shared" ref="BZ6" si="75">BZ1</f>
        <v>1.2%~1.3%</v>
      </c>
      <c r="CA6" s="99">
        <f t="shared" ref="CA6" si="76">CA2</f>
        <v>962.19999999999993</v>
      </c>
      <c r="CB6" s="99" t="str">
        <f t="shared" ref="CB6" si="77">CB1</f>
        <v>1.1%~1.2%</v>
      </c>
      <c r="CC6" s="99">
        <f t="shared" ref="CC6" si="78">CC2</f>
        <v>601.625</v>
      </c>
      <c r="CD6" s="99" t="str">
        <f t="shared" ref="CD6" si="79">CD1</f>
        <v>1.3%~1.4%</v>
      </c>
      <c r="CE6" s="99">
        <f t="shared" ref="CE6" si="80">CE2</f>
        <v>673.57500000000005</v>
      </c>
      <c r="CF6" s="99" t="str">
        <f t="shared" ref="CF6" si="81">CF1</f>
        <v>1.1%~1.2%</v>
      </c>
      <c r="CG6" s="99">
        <f t="shared" ref="CG6" si="82">CG2</f>
        <v>961.25</v>
      </c>
      <c r="CH6" s="99" t="e">
        <f t="shared" ref="CH6" si="83">CH1</f>
        <v>#VALUE!</v>
      </c>
      <c r="CI6" s="99">
        <f t="shared" ref="CI6" si="84">CI2</f>
        <v>864.90000000000009</v>
      </c>
      <c r="CJ6" s="99" t="e">
        <f t="shared" ref="CJ6" si="85">CJ1</f>
        <v>#VALUE!</v>
      </c>
      <c r="CK6" s="99">
        <f t="shared" ref="CK6" si="86">CK2</f>
        <v>551.4375</v>
      </c>
      <c r="CL6" s="99" t="e">
        <f t="shared" ref="CL6" si="87">CL1</f>
        <v>#VALUE!</v>
      </c>
      <c r="CM6" s="99">
        <f t="shared" ref="CM6" si="88">CM2</f>
        <v>774.17829426282208</v>
      </c>
      <c r="CN6" s="99" t="e">
        <f t="shared" ref="CN6" si="89">CN1</f>
        <v>#VALUE!</v>
      </c>
      <c r="CO6" s="99">
        <f t="shared" ref="CO6" si="90">CO2</f>
        <v>968.48406185837825</v>
      </c>
      <c r="CP6" s="99" t="e">
        <f t="shared" ref="CP6" si="91">CP1</f>
        <v>#VALUE!</v>
      </c>
      <c r="CQ6" s="99">
        <f t="shared" ref="CQ6" si="92">CQ2</f>
        <v>956.5</v>
      </c>
      <c r="CR6" s="99" t="e">
        <f t="shared" ref="CR6" si="93">CR1</f>
        <v>#VALUE!</v>
      </c>
      <c r="CS6" s="99">
        <f t="shared" ref="CS6" si="94">CS2</f>
        <v>646</v>
      </c>
      <c r="CT6" s="99" t="e">
        <f t="shared" ref="CT6" si="95">CT1</f>
        <v>#VALUE!</v>
      </c>
      <c r="CU6" s="99">
        <f t="shared" ref="CU6" si="96">CU2</f>
        <v>1009.5625</v>
      </c>
      <c r="CV6" s="99" t="e">
        <f t="shared" ref="CV6" si="97">CV1</f>
        <v>#VALUE!</v>
      </c>
      <c r="CW6" s="99">
        <f t="shared" ref="CW6" si="98">CW2</f>
        <v>1009.5625</v>
      </c>
      <c r="CX6" s="99" t="e">
        <f t="shared" ref="CX6" si="99">CX1</f>
        <v>#VALUE!</v>
      </c>
      <c r="CY6" s="99">
        <f t="shared" ref="CY6" si="100">CY2</f>
        <v>418.15</v>
      </c>
      <c r="CZ6" s="99" t="e">
        <f t="shared" ref="CZ6" si="101">CZ1</f>
        <v>#VALUE!</v>
      </c>
      <c r="DA6" s="99">
        <f t="shared" ref="DA6" si="102">DA2</f>
        <v>961</v>
      </c>
      <c r="DB6" s="99" t="e">
        <f t="shared" ref="DB6" si="103">DB1</f>
        <v>#VALUE!</v>
      </c>
      <c r="DC6" s="99">
        <f t="shared" ref="DC6" si="104">DC2</f>
        <v>607.5</v>
      </c>
      <c r="DD6" s="99" t="e">
        <f t="shared" ref="DD6" si="105">DD1</f>
        <v>#VALUE!</v>
      </c>
      <c r="DE6" s="99">
        <f t="shared" ref="DE6" si="106">DE2</f>
        <v>966.31110312264525</v>
      </c>
      <c r="DF6" s="99" t="str">
        <f t="shared" ref="DF6" si="107">DF1</f>
        <v>1.6%~1.7%</v>
      </c>
      <c r="DG6" s="99">
        <f t="shared" ref="DG6:DI6" si="108">DG2</f>
        <v>332.53125</v>
      </c>
      <c r="DH6" s="99" t="e">
        <f t="shared" ref="DH6:DJ6" si="109">DH1</f>
        <v>#VALUE!</v>
      </c>
      <c r="DI6" s="99">
        <f t="shared" si="108"/>
        <v>877.50725026852842</v>
      </c>
      <c r="DJ6" s="99" t="str">
        <f t="shared" si="109"/>
        <v>1.5%~1.6%</v>
      </c>
    </row>
  </sheetData>
  <sheetProtection algorithmName="SHA-512" hashValue="29rNOS+GdTdltwnvfSChk5NyUVsgOplQOQRsGetOyEn+1Ox5GUg7qH8hvOa3bSb0yGzWOSd05awCk0IPnLT/Sw==" saltValue="Av8YQ+L/XdVuGuT86QUzEg==" spinCount="100000" sheet="1" objects="1" scenarios="1" selectLockedCells="1" selectUnlockedCell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20</vt:i4>
      </vt:variant>
    </vt:vector>
  </HeadingPairs>
  <TitlesOfParts>
    <vt:vector size="43" baseType="lpstr">
      <vt:lpstr>사용하기전에</vt:lpstr>
      <vt:lpstr>점수계산</vt:lpstr>
      <vt:lpstr>의치한 전형방식</vt:lpstr>
      <vt:lpstr>의대</vt:lpstr>
      <vt:lpstr>치대</vt:lpstr>
      <vt:lpstr>한의대</vt:lpstr>
      <vt:lpstr>수의대</vt:lpstr>
      <vt:lpstr>일반대</vt:lpstr>
      <vt:lpstr>진학사합체</vt:lpstr>
      <vt:lpstr>진학사누적테이블</vt:lpstr>
      <vt:lpstr>진학사누적%</vt:lpstr>
      <vt:lpstr>대학별계산</vt:lpstr>
      <vt:lpstr>탐구선택계산</vt:lpstr>
      <vt:lpstr>과탐변표종합</vt:lpstr>
      <vt:lpstr>오르비합체</vt:lpstr>
      <vt:lpstr>오르비누적테이블</vt:lpstr>
      <vt:lpstr>오르비누적%</vt:lpstr>
      <vt:lpstr>언수외</vt:lpstr>
      <vt:lpstr>청솔합체</vt:lpstr>
      <vt:lpstr>청솔누적테이블</vt:lpstr>
      <vt:lpstr>청솔누적%</vt:lpstr>
      <vt:lpstr>청솔</vt:lpstr>
      <vt:lpstr>원점수TB</vt:lpstr>
      <vt:lpstr>사용하기전에!Print_Area</vt:lpstr>
      <vt:lpstr>'의치한 전형방식'!Print_Area</vt:lpstr>
      <vt:lpstr>점수계산!Print_Area</vt:lpstr>
      <vt:lpstr>사용하기전에!pub?gid_1626479353_single_true_output_tsv</vt:lpstr>
      <vt:lpstr>과탐변표종합!pub?gid_1861183557_single_true_output_tsv</vt:lpstr>
      <vt:lpstr>사용하기전에!pub?gid_641843797_single_true_output_tsv</vt:lpstr>
      <vt:lpstr>오르비누적테이블!pub?gid_786346868_single_true_output_tsv</vt:lpstr>
      <vt:lpstr>청솔누적테이블!pub?gid_786346868_single_true_output_tsv</vt:lpstr>
      <vt:lpstr>진학사누적테이블!pub?gid_973199344_single_true_output_tsv</vt:lpstr>
      <vt:lpstr>국백</vt:lpstr>
      <vt:lpstr>국표</vt:lpstr>
      <vt:lpstr>내신등급</vt:lpstr>
      <vt:lpstr>수백</vt:lpstr>
      <vt:lpstr>수표</vt:lpstr>
      <vt:lpstr>영백</vt:lpstr>
      <vt:lpstr>영표</vt:lpstr>
      <vt:lpstr>탐1백</vt:lpstr>
      <vt:lpstr>탐1표</vt:lpstr>
      <vt:lpstr>탐2백</vt:lpstr>
      <vt:lpstr>탐2표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yonguk kim</dc:creator>
  <cp:lastModifiedBy>USER</cp:lastModifiedBy>
  <cp:lastPrinted>2015-12-14T13:34:19Z</cp:lastPrinted>
  <dcterms:created xsi:type="dcterms:W3CDTF">2006-09-16T00:00:00Z</dcterms:created>
  <dcterms:modified xsi:type="dcterms:W3CDTF">2016-08-22T14:35:30Z</dcterms:modified>
</cp:coreProperties>
</file>